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lie\Desktop\"/>
    </mc:Choice>
  </mc:AlternateContent>
  <bookViews>
    <workbookView xWindow="9150" yWindow="-30" windowWidth="10155" windowHeight="11760" tabRatio="920"/>
  </bookViews>
  <sheets>
    <sheet name="General Instructions " sheetId="26" r:id="rId1"/>
    <sheet name="Criterion 1 and 2" sheetId="19" r:id="rId2"/>
    <sheet name="Crit 3 - General Instructions" sheetId="27" r:id="rId3"/>
    <sheet name="Crit 3 -Table 2 En Use Timeline" sheetId="23" r:id="rId4"/>
    <sheet name="Crit 3 -Tbl 3 for Non-MEI Users" sheetId="15" r:id="rId5"/>
    <sheet name="Crit 3 - Tbl 4 Instructions" sheetId="22" r:id="rId6"/>
    <sheet name="Crit 3 - Tbl 4 ECMs SAMPLE Data" sheetId="14" r:id="rId7"/>
    <sheet name="Crit 3 - Table 4 ECMs" sheetId="4" r:id="rId8"/>
    <sheet name="Crit 3 - Table 5 RE" sheetId="18" r:id="rId9"/>
    <sheet name="Crit 4 - Table 6 Vehicle Inv " sheetId="20" r:id="rId10"/>
    <sheet name="Table 6 Harvard" sheetId="29" r:id="rId11"/>
    <sheet name="Crit 5 - Table 7 " sheetId="21" r:id="rId12"/>
    <sheet name="Other Notes" sheetId="24" r:id="rId13"/>
    <sheet name="Lists" sheetId="28" r:id="rId14"/>
  </sheets>
  <definedNames>
    <definedName name="_xlnm.Print_Area" localSheetId="7">'Crit 3 - Table 4 ECMs'!$A$1:$P$37</definedName>
    <definedName name="_xlnm.Print_Area" localSheetId="6">'Crit 3 - Tbl 4 ECMs SAMPLE Data'!$A$1:$N$16</definedName>
    <definedName name="_xlnm.Print_Area" localSheetId="4">'Crit 3 -Tbl 3 for Non-MEI Users'!$A$1:$R$14</definedName>
  </definedNames>
  <calcPr calcId="152511"/>
</workbook>
</file>

<file path=xl/calcChain.xml><?xml version="1.0" encoding="utf-8"?>
<calcChain xmlns="http://schemas.openxmlformats.org/spreadsheetml/2006/main">
  <c r="N25" i="4" l="1"/>
  <c r="N26" i="4"/>
  <c r="N27" i="4"/>
  <c r="N24" i="4"/>
  <c r="J24" i="4"/>
  <c r="F28" i="4"/>
  <c r="E28" i="4"/>
  <c r="E29" i="4" s="1"/>
  <c r="J28" i="4"/>
  <c r="K28" i="4" s="1"/>
  <c r="N28" i="4" s="1"/>
  <c r="F27" i="4"/>
  <c r="F25" i="4"/>
  <c r="F29" i="4" s="1"/>
  <c r="M8" i="4" l="1"/>
  <c r="L8" i="4" l="1"/>
  <c r="N11" i="4"/>
  <c r="N7" i="4"/>
  <c r="N6" i="4"/>
  <c r="D10" i="4" l="1"/>
  <c r="M18" i="4"/>
  <c r="J18" i="4"/>
  <c r="K18" i="4"/>
  <c r="N18" i="4" s="1"/>
  <c r="D18" i="4"/>
  <c r="D29" i="4" l="1"/>
  <c r="K29" i="4"/>
  <c r="M29" i="4"/>
  <c r="J29" i="4"/>
  <c r="G29" i="4"/>
  <c r="H29" i="4"/>
  <c r="I29" i="4"/>
  <c r="N14" i="4"/>
  <c r="N12" i="4"/>
  <c r="N9" i="4"/>
  <c r="N5" i="4"/>
  <c r="N29" i="4" l="1"/>
  <c r="L16" i="4"/>
  <c r="L29" i="4" s="1"/>
  <c r="E4" i="18" l="1"/>
  <c r="I4" i="18" l="1"/>
  <c r="K10" i="23" l="1"/>
  <c r="I10" i="23"/>
  <c r="C9" i="23"/>
  <c r="D9" i="23"/>
  <c r="E9" i="23"/>
  <c r="B9" i="23"/>
  <c r="M9" i="23" s="1"/>
  <c r="N9" i="23"/>
  <c r="I5" i="23"/>
  <c r="I6" i="23"/>
  <c r="I7" i="23"/>
  <c r="I8" i="23"/>
  <c r="I4" i="23"/>
  <c r="K9" i="23" l="1"/>
  <c r="L10" i="23" s="1"/>
  <c r="I9" i="23"/>
  <c r="H5" i="23"/>
  <c r="H6" i="23"/>
  <c r="H7" i="23"/>
  <c r="H8" i="23"/>
  <c r="H9" i="23"/>
  <c r="H4" i="23"/>
  <c r="F7" i="18"/>
  <c r="G7" i="18"/>
  <c r="H7" i="18"/>
  <c r="I7" i="18"/>
  <c r="J7" i="18"/>
  <c r="K7" i="18"/>
  <c r="L7" i="18"/>
  <c r="M7" i="18"/>
  <c r="E7" i="18"/>
  <c r="E8" i="18" s="1"/>
  <c r="C8" i="18" s="1"/>
  <c r="C5" i="15"/>
  <c r="C6" i="15"/>
  <c r="C7" i="15"/>
  <c r="E5" i="15"/>
  <c r="E6" i="15"/>
  <c r="E7" i="15"/>
  <c r="E8" i="15"/>
  <c r="G5" i="15"/>
  <c r="G6" i="15"/>
  <c r="G7" i="15"/>
  <c r="I5" i="15"/>
  <c r="I6" i="15"/>
  <c r="I7" i="15"/>
  <c r="K5" i="15"/>
  <c r="K6" i="15"/>
  <c r="K7" i="15"/>
  <c r="M5" i="15"/>
  <c r="M6" i="15"/>
  <c r="M7" i="15"/>
  <c r="O5" i="15"/>
  <c r="O6" i="15"/>
  <c r="O7" i="15"/>
  <c r="Q5" i="15"/>
  <c r="Q6" i="15"/>
  <c r="Q7" i="15"/>
  <c r="C9" i="15"/>
  <c r="E9" i="15"/>
  <c r="G9" i="15"/>
  <c r="I9" i="15"/>
  <c r="K9" i="15"/>
  <c r="M9" i="15"/>
  <c r="O9" i="15"/>
  <c r="Q9" i="15"/>
  <c r="C10" i="15"/>
  <c r="E10" i="15"/>
  <c r="G10" i="15"/>
  <c r="I10" i="15"/>
  <c r="K10" i="15"/>
  <c r="M10" i="15"/>
  <c r="O10" i="15"/>
  <c r="Q10" i="15"/>
  <c r="C11" i="15"/>
  <c r="E11" i="15"/>
  <c r="G11" i="15"/>
  <c r="I11" i="15"/>
  <c r="K11" i="15"/>
  <c r="M11" i="15"/>
  <c r="O11" i="15"/>
  <c r="Q11" i="15"/>
  <c r="C12" i="15"/>
  <c r="E12" i="15"/>
  <c r="G12" i="15"/>
  <c r="I12" i="15"/>
  <c r="K12" i="15"/>
  <c r="M12" i="15"/>
  <c r="O12" i="15"/>
  <c r="Q12" i="15"/>
  <c r="C13" i="15"/>
  <c r="E13" i="15"/>
  <c r="G13" i="15"/>
  <c r="I13" i="15"/>
  <c r="K13" i="15"/>
  <c r="M13" i="15"/>
  <c r="O13" i="15"/>
  <c r="Q13" i="15"/>
  <c r="B8" i="15"/>
  <c r="B14" i="15" s="1"/>
  <c r="C14" i="15" s="1"/>
  <c r="D8" i="15"/>
  <c r="D14" i="15" s="1"/>
  <c r="E14" i="15" s="1"/>
  <c r="F8" i="15"/>
  <c r="F14" i="15"/>
  <c r="G14" i="15" s="1"/>
  <c r="H8" i="15"/>
  <c r="H14" i="15" s="1"/>
  <c r="I14" i="15" s="1"/>
  <c r="J8" i="15"/>
  <c r="J14" i="15" s="1"/>
  <c r="K14" i="15" s="1"/>
  <c r="L8" i="15"/>
  <c r="L14" i="15" s="1"/>
  <c r="M14" i="15" s="1"/>
  <c r="N8" i="15"/>
  <c r="N14" i="15"/>
  <c r="O14" i="15" s="1"/>
  <c r="P8" i="15"/>
  <c r="P14" i="15" s="1"/>
  <c r="Q14" i="15" s="1"/>
  <c r="I31" i="4"/>
  <c r="G31" i="4"/>
  <c r="H31" i="4"/>
  <c r="G33" i="4"/>
  <c r="H33" i="4"/>
  <c r="I33" i="4"/>
  <c r="G35" i="4"/>
  <c r="H35" i="4"/>
  <c r="I35" i="4"/>
  <c r="E31" i="4"/>
  <c r="E33" i="4"/>
  <c r="E35" i="4"/>
  <c r="D7" i="14"/>
  <c r="D9" i="14"/>
  <c r="D11" i="14"/>
  <c r="D14" i="14"/>
  <c r="E7" i="14"/>
  <c r="E9" i="14"/>
  <c r="E11" i="14"/>
  <c r="E14" i="14"/>
  <c r="F7" i="14"/>
  <c r="F9" i="14"/>
  <c r="F11" i="14"/>
  <c r="F14" i="14"/>
  <c r="D31" i="4"/>
  <c r="D33" i="4"/>
  <c r="D35" i="4"/>
  <c r="F31" i="4"/>
  <c r="F33" i="4"/>
  <c r="F35" i="4"/>
  <c r="N35" i="4"/>
  <c r="M35" i="4"/>
  <c r="L35" i="4"/>
  <c r="K35" i="4"/>
  <c r="J35" i="4"/>
  <c r="N33" i="4"/>
  <c r="M33" i="4"/>
  <c r="L33" i="4"/>
  <c r="K33" i="4"/>
  <c r="J33" i="4"/>
  <c r="N31" i="4"/>
  <c r="M31" i="4"/>
  <c r="L31" i="4"/>
  <c r="K31" i="4"/>
  <c r="J31" i="4"/>
  <c r="I7" i="14"/>
  <c r="I9" i="14"/>
  <c r="I11" i="14"/>
  <c r="I14" i="14"/>
  <c r="J7" i="14"/>
  <c r="J9" i="14"/>
  <c r="J11" i="14"/>
  <c r="J15" i="14" s="1"/>
  <c r="J14" i="14"/>
  <c r="H7" i="14"/>
  <c r="H9" i="14"/>
  <c r="H11" i="14"/>
  <c r="H14" i="14"/>
  <c r="K11" i="14"/>
  <c r="L11" i="14"/>
  <c r="K14" i="14"/>
  <c r="L14" i="14"/>
  <c r="K9" i="14"/>
  <c r="L9" i="14"/>
  <c r="G14" i="14"/>
  <c r="G11" i="14"/>
  <c r="G9" i="14"/>
  <c r="G7" i="14"/>
  <c r="G15" i="14"/>
  <c r="K7" i="14"/>
  <c r="K15" i="14"/>
  <c r="L7" i="14"/>
  <c r="L15" i="14" s="1"/>
  <c r="O8" i="15"/>
  <c r="G8" i="15"/>
  <c r="M8" i="15"/>
  <c r="C8" i="15"/>
  <c r="R13" i="15" l="1"/>
  <c r="R12" i="15"/>
  <c r="R11" i="15"/>
  <c r="K8" i="15"/>
  <c r="H15" i="14"/>
  <c r="I15" i="14"/>
  <c r="F15" i="14"/>
  <c r="F16" i="14" s="1"/>
  <c r="E15" i="14"/>
  <c r="E16" i="14" s="1"/>
  <c r="D15" i="14"/>
  <c r="D16" i="14" s="1"/>
  <c r="R10" i="15"/>
  <c r="R9" i="15"/>
  <c r="Q8" i="15"/>
  <c r="R7" i="15"/>
  <c r="R5" i="15"/>
  <c r="R6" i="15"/>
  <c r="K36" i="4"/>
  <c r="M36" i="4"/>
  <c r="L36" i="4"/>
  <c r="N36" i="4"/>
  <c r="J36" i="4"/>
  <c r="F36" i="4"/>
  <c r="F37" i="4" s="1"/>
  <c r="D36" i="4"/>
  <c r="D37" i="4" s="1"/>
  <c r="E36" i="4"/>
  <c r="E37" i="4" s="1"/>
  <c r="H36" i="4"/>
  <c r="H37" i="4" s="1"/>
  <c r="I36" i="4"/>
  <c r="I37" i="4" s="1"/>
  <c r="G36" i="4"/>
  <c r="G37" i="4" s="1"/>
  <c r="C16" i="14"/>
  <c r="R14" i="15"/>
  <c r="I8" i="15"/>
  <c r="R8" i="15" s="1"/>
  <c r="S14" i="15" s="1"/>
  <c r="C37" i="4" l="1"/>
</calcChain>
</file>

<file path=xl/sharedStrings.xml><?xml version="1.0" encoding="utf-8"?>
<sst xmlns="http://schemas.openxmlformats.org/spreadsheetml/2006/main" count="928" uniqueCount="578">
  <si>
    <t>Traffic Lights</t>
  </si>
  <si>
    <t>Town Hall</t>
  </si>
  <si>
    <t>Source for Projected Savings</t>
  </si>
  <si>
    <t>Lighting Retrofit</t>
  </si>
  <si>
    <t>Air Sealing</t>
  </si>
  <si>
    <t>New Boiler</t>
  </si>
  <si>
    <t>LED Traffic lights</t>
  </si>
  <si>
    <t>Energy Conservation 
Measure</t>
  </si>
  <si>
    <t>Drinking Water Treatment Plant</t>
  </si>
  <si>
    <t>Elementary School</t>
  </si>
  <si>
    <t>TOTAL 
Projected Savings</t>
  </si>
  <si>
    <t>Status (Completed with month/year or planned Qtr/year)</t>
  </si>
  <si>
    <t>Energy Data</t>
  </si>
  <si>
    <t>Total Installed Cost ($)</t>
  </si>
  <si>
    <t>Green Community Grant ($)</t>
  </si>
  <si>
    <t>Utility Incentives ($)</t>
  </si>
  <si>
    <t>Net Cost ($)</t>
  </si>
  <si>
    <t>Projected Annual Cost Savings ($)</t>
  </si>
  <si>
    <t>Financial Data</t>
  </si>
  <si>
    <t>Reference Data</t>
  </si>
  <si>
    <t>Funding Source(s) for Net Costs</t>
  </si>
  <si>
    <t>Completed 2/2011</t>
  </si>
  <si>
    <t>Town Capital Plan FY2011</t>
  </si>
  <si>
    <t>http://www.energystar.gov/ia/business/downloads/BP_Checklist.pdf</t>
  </si>
  <si>
    <t>A-Z Energy Audit, 2008</t>
  </si>
  <si>
    <t>Boilers-to-Go Quote, 2009</t>
  </si>
  <si>
    <t>LED Signals Today Quote, 2009</t>
  </si>
  <si>
    <t>www.fueleconomy.gov</t>
  </si>
  <si>
    <t>In progress</t>
  </si>
  <si>
    <t>Planned fall 2011</t>
  </si>
  <si>
    <t>Planned Q1-Q2 2012</t>
  </si>
  <si>
    <t>2 Variable Speed Drives</t>
  </si>
  <si>
    <t>BUILDINGS SUBTOTAL</t>
  </si>
  <si>
    <t>STREET AND TRAFFIC LIGHTS SUBTOTAL</t>
  </si>
  <si>
    <t>WATER/SEWER/PUMPING SUBTOTAL</t>
  </si>
  <si>
    <t>VEHICLES SUBTOTAL</t>
  </si>
  <si>
    <t>Planned Q3-Q4 2012</t>
  </si>
  <si>
    <t>Anti-idling retrofit for 2 police cruisers</t>
  </si>
  <si>
    <t>Purchase of 2010 Hybrid Civic Hybrid to replace 2001 Toyota Camry (incremental cost)</t>
  </si>
  <si>
    <t>N/A</t>
  </si>
  <si>
    <t>Town Operating Budget FY2011</t>
  </si>
  <si>
    <t>Town Operating Budget FY2012</t>
  </si>
  <si>
    <t>Energy Masters Technical Study, 2010</t>
  </si>
  <si>
    <t>green.autoblog.com</t>
  </si>
  <si>
    <t>Measure</t>
  </si>
  <si>
    <t>TOTAL MMBtu SAVINGS</t>
  </si>
  <si>
    <t>Insert additional columns for additional fuels as needed</t>
  </si>
  <si>
    <t>Status</t>
  </si>
  <si>
    <t>Category/Building</t>
  </si>
  <si>
    <t>Projected 
Annual Electricity Savings (kWh)</t>
  </si>
  <si>
    <t>Projected 
Annual Natural Gas Savings (therms)</t>
  </si>
  <si>
    <t>Projected 
Annual Oil Savings (gallons)</t>
  </si>
  <si>
    <t>Projected 
Annual Gasoline Savings (gallons)</t>
  </si>
  <si>
    <t>Town Bond FY2012</t>
  </si>
  <si>
    <t>Vehicles</t>
  </si>
  <si>
    <t>Projected Annual Propane Savings (gallons)</t>
  </si>
  <si>
    <t>Table 4
Energy Conservation Measures Data</t>
  </si>
  <si>
    <t>Projected Annual Diesel Savings (gallons)</t>
  </si>
  <si>
    <t>Electricity</t>
  </si>
  <si>
    <t>Natural Gas</t>
  </si>
  <si>
    <t>#2 Distillate Fuel Oil</t>
  </si>
  <si>
    <t>Propane</t>
  </si>
  <si>
    <t>Gasoline</t>
  </si>
  <si>
    <t>Diesel</t>
  </si>
  <si>
    <t>Total MMBtu</t>
  </si>
  <si>
    <t>kWh</t>
  </si>
  <si>
    <t>MMBtu</t>
  </si>
  <si>
    <t>Therms</t>
  </si>
  <si>
    <t>Gallons</t>
  </si>
  <si>
    <t>School</t>
  </si>
  <si>
    <t>Police Station</t>
  </si>
  <si>
    <t>SUBTOTAL FOR BUILDINGS</t>
  </si>
  <si>
    <t>Drinking Water/Wastewater Treatment Plant</t>
  </si>
  <si>
    <t>Pumping in Aggregate</t>
  </si>
  <si>
    <t>Open Space*</t>
  </si>
  <si>
    <t>Vehicles in Aggregate</t>
  </si>
  <si>
    <t>Street and Traffic Lights in Aggregate</t>
  </si>
  <si>
    <t>TOTAL ENERGY CONSUMPTION</t>
  </si>
  <si>
    <t>Electric Renewable Energy</t>
  </si>
  <si>
    <t>Thermal Renewable Energy</t>
  </si>
  <si>
    <t>Table 5
Renewable Energy Projects and Activities Data</t>
  </si>
  <si>
    <t>Location</t>
  </si>
  <si>
    <t>Renewable Energy Project</t>
  </si>
  <si>
    <t>Size of System (kW or MMBtu)</t>
  </si>
  <si>
    <t>Projected 
Annual Electricity Generation (kWh)</t>
  </si>
  <si>
    <t>Thermal Fuel(s) Displaced</t>
  </si>
  <si>
    <t>Projected Annual Thermal Fuel  Savings</t>
  </si>
  <si>
    <t>Other Grant ($)</t>
  </si>
  <si>
    <t>Projected 
Annual Gasoline Thermal Fuel Units</t>
  </si>
  <si>
    <t>TOTAL RENEWABLE ENERGY PRODUCTION (MMBtu)</t>
  </si>
  <si>
    <t>PROJECT NAME</t>
  </si>
  <si>
    <t>Applicant</t>
  </si>
  <si>
    <t>Project Description</t>
  </si>
  <si>
    <t>Date Submitted</t>
  </si>
  <si>
    <t>Decision Date</t>
  </si>
  <si>
    <t>Other Pertinent Information</t>
  </si>
  <si>
    <r>
      <t xml:space="preserve">Permit(s)           </t>
    </r>
    <r>
      <rPr>
        <sz val="10"/>
        <rFont val="Arial"/>
        <family val="2"/>
      </rPr>
      <t>(use as many rows as required)</t>
    </r>
  </si>
  <si>
    <t>Table 4
SAMPLE Energy Conservation Measures Data</t>
  </si>
  <si>
    <t>Approved</t>
  </si>
  <si>
    <t>Table 6
Vehicle Inventory</t>
  </si>
  <si>
    <t>Model</t>
  </si>
  <si>
    <t>Make</t>
  </si>
  <si>
    <t>Model Year</t>
  </si>
  <si>
    <t>Month/Year Purchased</t>
  </si>
  <si>
    <t>Vehicle Function</t>
  </si>
  <si>
    <t>Honda</t>
  </si>
  <si>
    <t>Civic Hybrid</t>
  </si>
  <si>
    <t>Feb, 2011</t>
  </si>
  <si>
    <t>Inspector/Assessor shared car</t>
  </si>
  <si>
    <t>Address of Building</t>
  </si>
  <si>
    <t>Date Building Permit Issued</t>
  </si>
  <si>
    <t>Notes on Cert of Occupancy: If New Residential, provide final HERS Rating</t>
  </si>
  <si>
    <t>New Residential (NR), Residential Retrofit (RR) or Commercial (C)</t>
  </si>
  <si>
    <t>Please provide detailed data on individual energy conservation measures that have been completed or are planned using Table 4. As a reminder, renewable energy projects do not apply towards the 20% energy reduction commitment; a separate table, Table 5, is provided for you to report renewable energy projects.</t>
  </si>
  <si>
    <t>List completed and planned energy conservation measures, including vehicular efficiency measures. For each measure, provide:</t>
  </si>
  <si>
    <t>Why Does DOER Want This Level of Detail?</t>
  </si>
  <si>
    <t>This information will be used by DOER to:</t>
  </si>
  <si>
    <t>Add additional columns for other fuel types as needed. Lighting and/or lighting sensors can be grouped for an individual building, but please list buildings separately. Please subtotal projected annual energy savings for each category: buildings, vehicles, street and traffic lights, water and sewer, and open space, as well as a municipal total.</t>
  </si>
  <si>
    <t>Baseline MMBtu</t>
  </si>
  <si>
    <t>Year 1 MMBtu</t>
  </si>
  <si>
    <t>Year 2 MMBtu</t>
  </si>
  <si>
    <t>Year 3 MMBtu</t>
  </si>
  <si>
    <t>Year 4 MMBtu</t>
  </si>
  <si>
    <t>Year 5 MMBtu</t>
  </si>
  <si>
    <t>Year</t>
  </si>
  <si>
    <t>Buildings</t>
  </si>
  <si>
    <t>Water/Sewer &amp; Pumping</t>
  </si>
  <si>
    <r>
      <t>Open Space</t>
    </r>
    <r>
      <rPr>
        <sz val="10"/>
        <rFont val="Arial"/>
        <family val="2"/>
      </rPr>
      <t xml:space="preserve"> (optional)</t>
    </r>
  </si>
  <si>
    <t>Street and Traffic Lights</t>
  </si>
  <si>
    <t>Table 2
Timeline of Annual Municipal Energy Use</t>
  </si>
  <si>
    <t>Criterion 5 - Stretch Code Adoption</t>
  </si>
  <si>
    <t>Dated Certificate of Occupancy Issued (if not issued, please note NA)</t>
  </si>
  <si>
    <t>Table 7
Stretch Code Projects - July 1, 2011 - Jun 30, 2012 (Add more rows as necessary)</t>
  </si>
  <si>
    <t>Date Designated:</t>
  </si>
  <si>
    <t>Date of Annual Report Submission</t>
  </si>
  <si>
    <t>Title</t>
  </si>
  <si>
    <t>Name of Preparer of Annual Report</t>
  </si>
  <si>
    <t>Municipality Name</t>
  </si>
  <si>
    <t>I confirm that I have reviewed this report and verify all information is true.</t>
  </si>
  <si>
    <t>Table 1
Expedited Permitting Projects (Please delete examples and add rows as required)</t>
  </si>
  <si>
    <t>Type of as-of-right siting approval received:</t>
  </si>
  <si>
    <t>Type of expedited permitting approval received:</t>
  </si>
  <si>
    <t>Have any clean energy projects applied for approval under the zoning for which the community received Green Community Designation?</t>
  </si>
  <si>
    <t>Please reply NO or YES.  If YES, fill out Table 1 below:</t>
  </si>
  <si>
    <t>Criterion 3 - Energy Reduction Plan</t>
  </si>
  <si>
    <t>Drive System:  2WD, 4 WD, or AWD</t>
  </si>
  <si>
    <t>2WD</t>
  </si>
  <si>
    <t>MPG Rating</t>
  </si>
  <si>
    <t>Exempt or Non-Exempt? E or NE</t>
  </si>
  <si>
    <t>&gt; 8500 pounds?  (Y or N)</t>
  </si>
  <si>
    <t>Criteria 4 - Purchase Fuel Efficient Vehicles</t>
  </si>
  <si>
    <t>N</t>
  </si>
  <si>
    <t>NE</t>
  </si>
  <si>
    <t>See Table Below for Minimum information required in vehicle inventory</t>
  </si>
  <si>
    <t>3) Please follow the instruction for reporting on each Criteria on the individual Criterion Excel Sheets.</t>
  </si>
  <si>
    <t xml:space="preserve">PERMITTING: </t>
  </si>
  <si>
    <t>GREEN COMMUNITY ANNUAL REPORT</t>
  </si>
  <si>
    <t>Some of the information requested has been simplified since the previous Annual Report.  Please read through all of the instructions carefully before proceeding.</t>
  </si>
  <si>
    <t>DATE:______________________</t>
  </si>
  <si>
    <t>For Green Communities with an Energy Management Services Agreement:</t>
  </si>
  <si>
    <t xml:space="preserve"> </t>
  </si>
  <si>
    <t>For measures done through the performance contract, your annual reporting under 25A for Energy Management Services Agreements is sufficient to fulfill the reporting requirement for the Energy Conservation Measures Table. Other efficiency measures undertaken independently of the performance contract should be reported using Table 4. All other portions of the Green Communities Annual Report must be completed.</t>
  </si>
  <si>
    <t xml:space="preserve">4. Optional (For b – e, please note any responses below): </t>
  </si>
  <si>
    <r>
      <rPr>
        <b/>
        <sz val="10"/>
        <rFont val="Arial"/>
        <family val="2"/>
      </rPr>
      <t>Renewable Energy</t>
    </r>
    <r>
      <rPr>
        <sz val="10"/>
        <rFont val="Arial"/>
        <family val="2"/>
      </rPr>
      <t xml:space="preserve"> is a fuel source and the amount of renewable energy generated by the Green Community should be included here. Please report the amount of renewable energy consumed by each building. For example, a solar PV system that supplies electricity only to the high school it is mounted on should be included under Renewable Energy - Electric for the high school.  This includes renewable generation owned by a third party under a Power Purchase Agreement (PPA).  For larger systems serving more than one building, please contact Aimee Powelka, (617) 626-7356. For thermal Renewable Energy systems that do not have a flow meter to measure the actual amount of thermal energy generated, please report the projected thermal energy generation from the design study. See examples in italics below. Biomass and biofuels should be reported separately from other Renewable Energy types by reporting fuel consumption.</t>
    </r>
  </si>
  <si>
    <r>
      <rPr>
        <b/>
        <sz val="10"/>
        <rFont val="Arial"/>
        <family val="2"/>
      </rPr>
      <t>To use MassEnergyInsight to fulfill your Green Communities Annual Report energy use reporting requirement</t>
    </r>
    <r>
      <rPr>
        <sz val="10"/>
        <rFont val="Arial"/>
        <family val="2"/>
      </rPr>
      <t>, provide the date the information in MassEnergyInsight was last verified. By including a date below, you are confirming that the information in MassEnergyInsight is accurate and complete and that you wish to report your Green Community annual energy usage directly through MassEnergyInsight.</t>
    </r>
  </si>
  <si>
    <r>
      <rPr>
        <b/>
        <sz val="10"/>
        <rFont val="Arial"/>
        <family val="2"/>
      </rPr>
      <t xml:space="preserve">2. Provide the % reduction from baseline year to the current year </t>
    </r>
    <r>
      <rPr>
        <sz val="10"/>
        <rFont val="Arial"/>
        <family val="2"/>
      </rPr>
      <t>by completing Table 2 in the excel document. Include a brief narrative below Table 2 that explains the energy use reduction seen.</t>
    </r>
  </si>
  <si>
    <t>Criteria 1 and 2</t>
  </si>
  <si>
    <t>Criterion 3, Table 4: Individual Energy Conservation Measure Data</t>
  </si>
  <si>
    <r>
      <t>·</t>
    </r>
    <r>
      <rPr>
        <sz val="10"/>
        <rFont val="Times New Roman"/>
        <family val="1"/>
      </rPr>
      <t> </t>
    </r>
    <r>
      <rPr>
        <sz val="10"/>
        <rFont val="Calibri"/>
        <family val="2"/>
      </rPr>
      <t>any Green Community grant funds and utility incentives received (please note which utility)</t>
    </r>
  </si>
  <si>
    <r>
      <t>·</t>
    </r>
    <r>
      <rPr>
        <sz val="10"/>
        <rFont val="Times New Roman"/>
        <family val="1"/>
      </rPr>
      <t xml:space="preserve"> </t>
    </r>
    <r>
      <rPr>
        <sz val="10"/>
        <rFont val="Calibri"/>
        <family val="2"/>
      </rPr>
      <t>its status</t>
    </r>
  </si>
  <si>
    <r>
      <t>·</t>
    </r>
    <r>
      <rPr>
        <sz val="10"/>
        <rFont val="Calibri"/>
        <family val="2"/>
      </rPr>
      <t xml:space="preserve"> the projected energy savings in native units (kWh, gallons, therms, etc.)</t>
    </r>
  </si>
  <si>
    <r>
      <t xml:space="preserve">· </t>
    </r>
    <r>
      <rPr>
        <sz val="10"/>
        <rFont val="Calibri"/>
        <family val="2"/>
      </rPr>
      <t>the projected cost savings</t>
    </r>
  </si>
  <si>
    <r>
      <t>·</t>
    </r>
    <r>
      <rPr>
        <sz val="10"/>
        <rFont val="Times New Roman"/>
        <family val="1"/>
      </rPr>
      <t> </t>
    </r>
    <r>
      <rPr>
        <sz val="10"/>
        <rFont val="Calibri"/>
        <family val="2"/>
      </rPr>
      <t>the total cost</t>
    </r>
  </si>
  <si>
    <r>
      <t>·</t>
    </r>
    <r>
      <rPr>
        <sz val="10"/>
        <rFont val="Calibri"/>
        <family val="2"/>
      </rPr>
      <t xml:space="preserve"> for measures requiring additional funding, please list the funding source: capital budget, operating budget, debt and type, or other grants.</t>
    </r>
  </si>
  <si>
    <r>
      <t>·</t>
    </r>
    <r>
      <rPr>
        <sz val="10"/>
        <rFont val="Times New Roman"/>
        <family val="1"/>
      </rPr>
      <t xml:space="preserve"> </t>
    </r>
    <r>
      <rPr>
        <sz val="10"/>
        <rFont val="Calibri"/>
        <family val="2"/>
      </rPr>
      <t>the reference source for the projected energy savings.</t>
    </r>
  </si>
  <si>
    <r>
      <t>Please note any added or deleted measures from the previous annual report or, from the Energy Reduction Plan if this is the first annual report, by bolding text</t>
    </r>
    <r>
      <rPr>
        <sz val="10"/>
        <rFont val="Arial"/>
        <family val="2"/>
      </rPr>
      <t>.</t>
    </r>
    <r>
      <rPr>
        <i/>
        <sz val="10"/>
        <rFont val="Arial"/>
        <family val="2"/>
      </rPr>
      <t xml:space="preserve"> </t>
    </r>
    <r>
      <rPr>
        <sz val="10"/>
        <rFont val="Arial"/>
        <family val="2"/>
      </rPr>
      <t xml:space="preserve">Sample data is provided </t>
    </r>
    <r>
      <rPr>
        <i/>
        <sz val="10"/>
        <rFont val="Arial"/>
        <family val="2"/>
      </rPr>
      <t>in italics</t>
    </r>
    <r>
      <rPr>
        <sz val="10"/>
        <rFont val="Arial"/>
        <family val="2"/>
      </rPr>
      <t>.</t>
    </r>
  </si>
  <si>
    <r>
      <t>·</t>
    </r>
    <r>
      <rPr>
        <sz val="10"/>
        <rFont val="Times New Roman"/>
        <family val="1"/>
      </rPr>
      <t> </t>
    </r>
    <r>
      <rPr>
        <sz val="10"/>
        <rFont val="Arial"/>
        <family val="2"/>
      </rPr>
      <t>Provide information to the legislature and general public on the total and average projected energy savings, projected energy cost savings, greenhouse gas reductions, total capital costs, simple payback time, and financial support from the electric and gas utilities for the Green Communities program as a whole.</t>
    </r>
  </si>
  <si>
    <r>
      <t>·</t>
    </r>
    <r>
      <rPr>
        <sz val="10"/>
        <rFont val="Times New Roman"/>
        <family val="1"/>
      </rPr>
      <t> </t>
    </r>
    <r>
      <rPr>
        <sz val="10"/>
        <rFont val="Arial"/>
        <family val="2"/>
      </rPr>
      <t>Confirm that energy use reduction is from energy efficiency projects and initiatives. Because reporting of a building’s total energy usage reflects both efficiency and renewable energy projects, a municipality needs to demonstrate that it has implemented enough energy efficiency to account for 20% of the total energy reduction in year 5.</t>
    </r>
  </si>
  <si>
    <r>
      <t>·</t>
    </r>
    <r>
      <rPr>
        <sz val="10"/>
        <rFont val="Times New Roman"/>
        <family val="1"/>
      </rPr>
      <t xml:space="preserve"> </t>
    </r>
    <r>
      <rPr>
        <sz val="10"/>
        <rFont val="Arial"/>
        <family val="2"/>
      </rPr>
      <t>Analyze the relative effectiveness of project measures (i.e., heating upgrades, VFDs on pump stations, LED streetlights, use of biodiesel) to provide informed recommendations to municipalities that inquire about how to pursue energy efficiency.</t>
    </r>
  </si>
  <si>
    <t xml:space="preserve">2) Please be certain to address all areas in full.  If certain requested information does not apply, then please note it as “N/A."  </t>
  </si>
  <si>
    <r>
      <t xml:space="preserve">4) If you have any questions on these reporting requirements, please contact your DOER Green Communities Regional Coordinator (RC).  The objective is to have a dialogue with Green Communities staff </t>
    </r>
    <r>
      <rPr>
        <b/>
        <sz val="10"/>
        <rFont val="Arial"/>
        <family val="2"/>
      </rPr>
      <t>BEFORE</t>
    </r>
    <r>
      <rPr>
        <sz val="10"/>
        <rFont val="Arial"/>
        <family val="2"/>
      </rPr>
      <t xml:space="preserve"> the report is due so that minimal follow-up with the municipality is required after the due date.</t>
    </r>
  </si>
  <si>
    <t>To use your Energy Management Services Agreement annual report to fulfill your Green Communities Annual Report Table 4 requirement, please provide the date your annual report was filed with DOER, or the date it will be filed if filing is anticipated in the next six months.</t>
  </si>
  <si>
    <r>
      <rPr>
        <b/>
        <sz val="10"/>
        <rFont val="Arial"/>
        <family val="2"/>
      </rPr>
      <t>a. Renewable energy</t>
    </r>
    <r>
      <rPr>
        <sz val="10"/>
        <rFont val="Arial"/>
        <family val="2"/>
      </rPr>
      <t xml:space="preserve"> – an opportunity to share a list of your municipal renewable energy projects. As a reminder, these projects cannot be included towards the 20% reduction, but DOER is interested in knowing about the municipality’s renewable projects, including their total capacity and annual generation. Please record these projects using the Renewable Energy Projects and Activities Table using the excel worksheet “Crit 3 - Table 5 RE."</t>
    </r>
  </si>
  <si>
    <t xml:space="preserve">5) Print, fill out completely, and submit a signed copy of this page of the completed annual report as a PDF via the online system. </t>
  </si>
  <si>
    <r>
      <rPr>
        <b/>
        <sz val="10"/>
        <rFont val="Arial"/>
        <family val="2"/>
      </rPr>
      <t>For MassEnergyInsight users,</t>
    </r>
    <r>
      <rPr>
        <sz val="10"/>
        <rFont val="Arial"/>
        <family val="2"/>
      </rPr>
      <t xml:space="preserve"> ALL of this information is present in MassEnergyInsight. Please verify that the information is correct; for example, vehicle fuel use will need to be uploaded to be included. Similarly, oil, propane and renewable energy usage must be uploaded. Once you have verified that the information is correct, DOER will be able to directly retrieve the energy information from MassEnergyInsight. </t>
    </r>
  </si>
  <si>
    <r>
      <rPr>
        <b/>
        <sz val="10"/>
        <rFont val="Arial"/>
        <family val="2"/>
      </rPr>
      <t>For Green Communities not using MassEnergyInsight</t>
    </r>
    <r>
      <rPr>
        <sz val="10"/>
        <rFont val="Arial"/>
        <family val="2"/>
      </rPr>
      <t xml:space="preserve">, please see excel Worksheets  “Crit 3 - Tbl 3  Non-MEI User Only”, and “Crit 3 - Tbl 3: Sample”  for sample tables and instructions. </t>
    </r>
  </si>
  <si>
    <t xml:space="preserve">Provide a brief narrative below explaining changes seen.  Please note if baseline numbers have changed due to any adjustments made in MEI, and if so, what those adjustments were. </t>
  </si>
  <si>
    <t>NOTE: IF USING MASSENERGYINSIGHT, there is NO need to complete this table. Affirm that the data in MassEnergyInsight is accurate and complete in Crit 3 - General Instructions.</t>
  </si>
  <si>
    <t xml:space="preserve">Table 3                                                                                                                                                                                                                                                                                                                                                                             Annual Municipal Energy Use in Native Units and MMBtu - Plan Year _____  (NOTE:  provide a separate table for each year of implementation of Energy Reduction Plan and note the year here, e.g. FY11 or CY11) </t>
  </si>
  <si>
    <t>Does currently adopted fuel efficient vehicle policy reflect the most recent Guidance? (Please note, this question will be pre-answered based on your application or subsequent annual report filing(s))</t>
  </si>
  <si>
    <t>Please list in Table below all residential and commercial projects that were affected by the Stretch Code and for which building permits have been issued since the Stretch Code became the sole effective code through 6/30/2012 along with accompanying information noted below.  For those Green Communities who submitted this table for previous annual reports, you do not need to include projects that had Certificates of Occupancies previously reported. (Non-applicable stretch code projects such as small renovations, decks, etc., do not need to be listed.)</t>
  </si>
  <si>
    <t>Sample Narrative: Our buildings have a 12% decrease in energy use and the vehicles have a 4% reduction. We have implemented projects in the Town Hall and would have expected larger savings, we are investigating this. We are also intending to implement a large retrofit at the drinking water treatment plant this year that should yield a significant level of savings.</t>
  </si>
  <si>
    <r>
      <t>For MassEnergyInsight Users:</t>
    </r>
    <r>
      <rPr>
        <sz val="10"/>
        <rFont val="Arial"/>
        <family val="2"/>
      </rPr>
      <t xml:space="preserve"> the easiest way to populate this table is to look at the ERP Guidance Table 3b (MMBTU) for each year. Enter the category totals and the grand total. Any null energy use should be assigned to the proper category or at least be consistent across the years.</t>
    </r>
  </si>
  <si>
    <t>Signature of Chief Executive Officer</t>
  </si>
  <si>
    <r>
      <t xml:space="preserve">6) Submit your community's full Excel file electronically as Excel via the online system with any other supporting files.  </t>
    </r>
    <r>
      <rPr>
        <b/>
        <i/>
        <sz val="10"/>
        <rFont val="Arial"/>
        <family val="2"/>
      </rPr>
      <t>This page must be signed, made into a PDF, and submitted as a separate file.</t>
    </r>
  </si>
  <si>
    <r>
      <t xml:space="preserve">1) In order for a municipality to maintain its Green Community Designation and be eligible for the next available Green Communities funding opportunity, annual reports must be submitted </t>
    </r>
    <r>
      <rPr>
        <b/>
        <i/>
        <sz val="10"/>
        <rFont val="Arial"/>
        <family val="2"/>
      </rPr>
      <t>no later than November 30, 2012 for the reporting period July 1, 2011 – June 30, 2012</t>
    </r>
    <r>
      <rPr>
        <sz val="10"/>
        <rFont val="Arial"/>
        <family val="2"/>
      </rPr>
      <t>.  Late reports will deem a community ineligible.</t>
    </r>
  </si>
  <si>
    <r>
      <rPr>
        <b/>
        <sz val="10"/>
        <rFont val="Arial"/>
        <family val="2"/>
      </rPr>
      <t>REGULATIONS (zoning &amp; permitting):</t>
    </r>
    <r>
      <rPr>
        <sz val="10"/>
        <rFont val="Arial"/>
        <family val="2"/>
      </rPr>
      <t xml:space="preserve">
1) Have any significant changes been made to the zoning district(s) for which the community received Green Communities designation?  Significant changes would impact the ability to construct a qualifying clean energy use in the district such as the geographic extent of the district, allowed uses, and dimensional requirements.  Overlay districts such as water protection districts that impose special permitting requirements count as significant changes.
If yes, attach a letter from municipal counsel that describes the changes, outlines any potential impact on the siting of clean energy projects, and affirms continued compliance with the Green Communities As-of-Right Zoning and Expedited Permitting criteria.
Please Reply NO or YES.  (Delete the appropriate word in the box to the right) If YES, attach letter from municipal counsel</t>
    </r>
  </si>
  <si>
    <t>2) Have any significant changes been made to site plan, design, or other development review criteria or any permit review procedures that would impact the ability to permit qualifying clean energy uses as-of-right and in a timely manner? Significant changes would be anything that pertains to the “by-right” nature of the zoning or to the amount of time necessary to review required permits.  
If yes, attach a letter from municipal counsel that describes the changes, illustrates any potential impact on the siting of clean energy projects, and affirms continued compliance with the Green Communities As-of-Right Zoning and Expedited Permitting criteria.
Please Reply NO or YES. (Delete the appropriate word in the box to the right)  If YES, attach letter from municipal counsel</t>
  </si>
  <si>
    <t>3) Does sufficient space remain for “As-of-right” development of a qualifying renewable energy facility or at least 50,000 square feet of research and development or manufacturing space in the district(s) for which the community received Green Community designation? 
If not, explain what has happened since the community applied for and received Green Community designation and any plans the community may have to make such development feasible again.   Please note, if 50,000 square feet of space does not remain, this will not jeopardize your designation, but we do want to know about it.
Please Reply NO or YES.  (Delete the appropriate word in the box to the right) If YES, attach letter from municipal counsel</t>
  </si>
  <si>
    <r>
      <rPr>
        <b/>
        <sz val="10"/>
        <rFont val="Arial"/>
        <family val="2"/>
      </rPr>
      <t>1) Municipalities must have a fuel efficient vehicle policy that reflects the most recent guidance provided by the Green Communities Division</t>
    </r>
    <r>
      <rPr>
        <sz val="10"/>
        <rFont val="Arial"/>
        <family val="2"/>
      </rPr>
      <t xml:space="preserve"> (see http://www.mass.gov/eea/energy-utilities-clean-tech/green-communities/gc-grant-program/criterion-4.html for most recent guidance)</t>
    </r>
  </si>
  <si>
    <t>Other Notes</t>
  </si>
  <si>
    <t>Please provide in the space below any information about additional measures taken by the community that are consistent with its status as a designated Green Community,(e.g. additional as-of-right siting put in place since designation for renewable or alternative energy generation, R&amp;D, or Manufacturing facilities)</t>
  </si>
  <si>
    <t>Please provide in the space below any anecdotal information about your community's experience with the Stretch Code (e.g. local banks loaning more to people purchasing stretch code homes, satisfied homeowners, frustrated builders, etc.)</t>
  </si>
  <si>
    <t>R&amp;D</t>
  </si>
  <si>
    <t>MFR</t>
  </si>
  <si>
    <t>R&amp;D and MFR</t>
  </si>
  <si>
    <t>43D</t>
  </si>
  <si>
    <t>Local</t>
  </si>
  <si>
    <t>Yes per AR 2011</t>
  </si>
  <si>
    <t>No per designation app</t>
  </si>
  <si>
    <t>Yes per designation ap</t>
  </si>
  <si>
    <t>blank</t>
  </si>
  <si>
    <t>Generation; Solar &amp; Wind</t>
  </si>
  <si>
    <t>Generation; Wind</t>
  </si>
  <si>
    <t>R&amp;D &amp; MFR &amp; Solar</t>
  </si>
  <si>
    <t>Generation; Solar</t>
  </si>
  <si>
    <t xml:space="preserve">7)  NOTE:  In the case of any violations of the Criterion, e.g. a vehicle purchased that does not meet the fuel efficient vehicle policy, the municipality will be asked to provide a corrective action plan.  A first time violation will be factored into consideration of awarding of funds under the next available Green Communities funding opportunity.   A second violation will prohibit the municipality from being eligible for any funds in the next available Green Communities funding opportunity. </t>
  </si>
  <si>
    <r>
      <rPr>
        <b/>
        <sz val="10"/>
        <rFont val="Arial"/>
        <family val="2"/>
      </rPr>
      <t xml:space="preserve">1. Provide the energy use for each year, including the baseline year, by fuel and by category </t>
    </r>
    <r>
      <rPr>
        <sz val="10"/>
        <rFont val="Arial"/>
        <family val="2"/>
      </rPr>
      <t>(building, open space, vehicles, streetlights, water/sewer). Both MMBtu and native units (kWh, therms, gallons, etc.) should be included. Fuel use from all vehicles, including those characterized as exempt AND non-exempt under Criterion 4, must be included.   PLEASE NOTE SPECIFIC INSTRUCTIONS FOR MassEnergyInsight USERS vs. NON-MassEnergyInsight USERS.</t>
    </r>
  </si>
  <si>
    <r>
      <rPr>
        <b/>
        <sz val="10"/>
        <rFont val="Arial"/>
        <family val="2"/>
      </rPr>
      <t xml:space="preserve">3. Update your Energy Conservation Measures Table </t>
    </r>
    <r>
      <rPr>
        <sz val="10"/>
        <rFont val="Arial"/>
        <family val="2"/>
      </rPr>
      <t xml:space="preserve">in the  excel worksheet “Crit 3 - Table 4 ECMs”. This should be an update of your energy reduction plan with the current status of projects and their projected energy and cost savings, total cost and funding sources. </t>
    </r>
    <r>
      <rPr>
        <b/>
        <i/>
        <sz val="10"/>
        <rFont val="Arial"/>
        <family val="2"/>
      </rPr>
      <t>See Instructions for Table 4 and a Sample Table 4 in worksheets “Crit 3 – Tbl 4 Instructions” and “Crit 3 – Tbl 4 Sample Data."</t>
    </r>
  </si>
  <si>
    <t>For Most Recent Year: Change vs. Baseline (%)</t>
  </si>
  <si>
    <t>Unless another officer or body is designated to perform the functions of a Chief Executive Officer under the provisions of a local charter or laws having the force of a charter, Chief Executive Officer is defined as the manager in any city having a manager and in any town having a city form of government; the mayor in any other city; and the board of selectmen in any other town.  The signature of a designee will be considered an attestation that a municipality has designated authority to the signatory.</t>
  </si>
  <si>
    <t>NO per designation filing OR per FY11 Annual Report</t>
  </si>
  <si>
    <r>
      <rPr>
        <b/>
        <sz val="10"/>
        <rFont val="Arial"/>
        <family val="2"/>
      </rPr>
      <t>If answer is NO</t>
    </r>
    <r>
      <rPr>
        <sz val="10"/>
        <rFont val="Arial"/>
        <family val="2"/>
      </rPr>
      <t xml:space="preserve">, provide documentation of a policy that reflects the most recent Guidance.  This must be provided as either 1) a newly adopted policy by the Chief Executive Officer and the Superintendent of Schools  OR 2) if original adopted policy noted that the policy would be updated from time to time, then a letter from the Town Manager/Town Administrator/Mayor and the Superintendent noting that the policy has been updated to reflect the most current Green Communities Guidance with the updated policy attached.  </t>
    </r>
    <r>
      <rPr>
        <b/>
        <i/>
        <sz val="10"/>
        <rFont val="Arial"/>
        <family val="2"/>
      </rPr>
      <t>NOTE:</t>
    </r>
    <r>
      <rPr>
        <sz val="10"/>
        <rFont val="Arial"/>
        <family val="2"/>
      </rPr>
      <t xml:space="preserve">  If part of a regional school district and regional schools are not part of the designation, then evidence of adoption by schools is not required. </t>
    </r>
  </si>
  <si>
    <r>
      <rPr>
        <b/>
        <sz val="10"/>
        <rFont val="Arial"/>
        <family val="2"/>
      </rPr>
      <t>PLEASE NOTE:</t>
    </r>
    <r>
      <rPr>
        <sz val="10"/>
        <rFont val="Arial"/>
        <family val="2"/>
      </rPr>
      <t xml:space="preserve">  For a municipality designated December 2010, the reporting period is 18 months, Jan 1 2011 - June 30 2012</t>
    </r>
  </si>
  <si>
    <t>Harvard</t>
  </si>
  <si>
    <t>BASELINE YEAR - FY2009</t>
  </si>
  <si>
    <t>FY2009</t>
  </si>
  <si>
    <t>FY2010</t>
  </si>
  <si>
    <t>FY2011</t>
  </si>
  <si>
    <t>FY2012</t>
  </si>
  <si>
    <t>FY2013</t>
  </si>
  <si>
    <t>FY2014</t>
  </si>
  <si>
    <r>
      <t>Date Stretch Code Concurrency Period Began:</t>
    </r>
    <r>
      <rPr>
        <b/>
        <i/>
        <sz val="10"/>
        <color rgb="FF00B050"/>
        <rFont val="Arial"/>
        <family val="2"/>
      </rPr>
      <t xml:space="preserve"> July 1, 2011</t>
    </r>
  </si>
  <si>
    <r>
      <t xml:space="preserve">Date Stretch Code Became Sole Effective Code: </t>
    </r>
    <r>
      <rPr>
        <b/>
        <i/>
        <sz val="10"/>
        <color rgb="FF00B050"/>
        <rFont val="Arial"/>
        <family val="2"/>
      </rPr>
      <t>Jan 1, 2012</t>
    </r>
  </si>
  <si>
    <t>% Reduction FY12 vs. FY09</t>
  </si>
  <si>
    <t>Ref FY08</t>
  </si>
  <si>
    <t>Bromfield High School</t>
  </si>
  <si>
    <t>of reduction</t>
  </si>
  <si>
    <t xml:space="preserve">ERP FY09 Data </t>
  </si>
  <si>
    <t>DATE:_____Data verified through August 31, 2012_________________</t>
  </si>
  <si>
    <t xml:space="preserve">NO </t>
  </si>
  <si>
    <t>NO</t>
  </si>
  <si>
    <t>NA</t>
  </si>
  <si>
    <t>Note: At the August 29, 2012 Town Meeting, the Town's Large Scale Ground Mounted Solar PV Facilities Overlay District was extended to add two properties behind 285 Ayer Road in the Commercial District to allow the Harvard Community Solar Garden to construct a 500kW Photovoltaic array.</t>
  </si>
  <si>
    <t>YES</t>
  </si>
  <si>
    <t>Renewable Energy Solar Photovoltaic Generation</t>
  </si>
  <si>
    <t>Type</t>
  </si>
  <si>
    <t>Renewable Energy - Solar Photovoltaic Generation</t>
  </si>
  <si>
    <t xml:space="preserve">Permit(s)       </t>
  </si>
  <si>
    <t>See notes below.</t>
  </si>
  <si>
    <t>Notes</t>
  </si>
  <si>
    <t>1.  At the August 29, 2012 Town Meeting, the Town's Large Scale Ground Mounted Solar PV Facilities Overlay District was extended to add two properties behind 285 Ayer Road in the Commercial District to allow the Harvard Community Solar Garden to construct a 500kW Photovoltaic array.</t>
  </si>
  <si>
    <t>Harvard Solar Garden Project I, LLC</t>
  </si>
  <si>
    <t>~500 kW Solar PV Array, Community Shared Solar</t>
  </si>
  <si>
    <t>Building, electrical</t>
  </si>
  <si>
    <t>Solar Garden, 285 Ayer Road</t>
  </si>
  <si>
    <t>Denied</t>
  </si>
  <si>
    <t>Non-accessory use not allowed in Commercial District</t>
  </si>
  <si>
    <t>Solar Garden, Woodchuck Hill Road</t>
  </si>
  <si>
    <t>~250 kW Solar PV Array, Community Shared Solar</t>
  </si>
  <si>
    <t>Deemed commercial, not allowed in AR District. ZBA appeal in May/June upheld denial.</t>
  </si>
  <si>
    <t>2.  The Community Solar Garden applied for a permit at a different location not part of the overlay district and then at this location prior to it being added to the overlay district.</t>
  </si>
  <si>
    <t>Brian Smith</t>
  </si>
  <si>
    <t>Chairman, Energy Advisory Committee</t>
  </si>
  <si>
    <t>Completed 
Dec 2012.</t>
  </si>
  <si>
    <t>Harvard Elementary System</t>
  </si>
  <si>
    <t>Solar Photovoltaic Roof Mounted
system</t>
  </si>
  <si>
    <t>4.3 kW</t>
  </si>
  <si>
    <t>Actual</t>
  </si>
  <si>
    <t>Commonwealth Solar II  MTC $5000
Clean Energy Center $35707</t>
  </si>
  <si>
    <t>kWhr @ current electric rate of $0.15/kWhr</t>
  </si>
  <si>
    <r>
      <rPr>
        <b/>
        <sz val="10"/>
        <rFont val="Arial"/>
        <family val="2"/>
      </rPr>
      <t>d. Long-term energy reduction goals beyond 5 years</t>
    </r>
    <r>
      <rPr>
        <sz val="10"/>
        <rFont val="Arial"/>
        <family val="2"/>
      </rPr>
      <t xml:space="preserve"> – now that you have achieved, or are near to achieving, a 20% reduction in energy use, do you intend to continue pursuing further efficiency? How?   
</t>
    </r>
    <r>
      <rPr>
        <b/>
        <sz val="10"/>
        <rFont val="Arial"/>
        <family val="2"/>
      </rPr>
      <t>RESPONSE:  Prior to being designated a Green Community we established an annual goal to reduce energy use.  A the end of our five year period, the Energy Advisory Committee will recommend to the Town of Harvard an annual goal (approximately 3%).  The energy reduction will be accomplished using the same practices used to date:  identifying opportunities and obtaining funds from various sources to execute those projects.</t>
    </r>
  </si>
  <si>
    <t>Solarize</t>
  </si>
  <si>
    <t>Big  Belly Trash Compactor – What is the impact on trash collection. What are the benefits and/or issues?</t>
  </si>
  <si>
    <t xml:space="preserve">In December 2011, Harvard was one of five communities in Massachusetts to receive a DOE grant to advance solar energy adoption.  The grant  will enable the five communities to pilot new programs to increase the adoption of rooftop solar installations by streamlining permitting, providing better information on interconnection practices, and developing alternative financing options. The goal of the program is to develop a model permitting process that can be adopted throughout Massachusetts and beyond, structural guidelines for building inspectors on the impact of solar photovoltaic (PV) on residential roofs, and user-friendly information on interconnection standards."
In Harvard the program also included goals for piloting shared solar installation and the development of a model bylaw which would clarify access to solar for residents.  Unfortunately, work on the solar bylaw was suspended after several drafts, so the grant was not able to be applied to this activity, however the grant has funded two main areas of activity:
(1) the town hired a consultant to review the flows of information involved in the permitting process and how the town web site was used, and then develop a plan for improving the process as well as the web site capability (i.e. online permitting).  Work to upgrade the town web site is a separate project which may be partially funded by the grant as well.
(2) The Harvard Solar Garden has developed several documents of value as models to other communities, including financial model, model lease for shared solar on a commercial property, and educational materials for financing.
</t>
  </si>
  <si>
    <r>
      <rPr>
        <b/>
        <sz val="10"/>
        <rFont val="Arial"/>
        <family val="2"/>
      </rPr>
      <t>3) Attach any new vehicle policies and technologies adopted by the municipality</t>
    </r>
    <r>
      <rPr>
        <sz val="10"/>
        <rFont val="Arial"/>
        <family val="2"/>
      </rPr>
      <t>, e.g. electric vehicle charging stations, anti-idling technology and/or campaigns, driving monitoring system recording miles driven and/or fuel consumption, fuel use reporting systems for operators on fuel efficiency. Please estimate annual fuel savings from each new technology or policy. -</t>
    </r>
    <r>
      <rPr>
        <b/>
        <sz val="10"/>
        <rFont val="Arial"/>
        <family val="2"/>
      </rPr>
      <t xml:space="preserve"> NONE</t>
    </r>
  </si>
  <si>
    <r>
      <rPr>
        <b/>
        <sz val="10"/>
        <rFont val="Arial"/>
        <family val="2"/>
      </rPr>
      <t>4) For communities that met Criterion 4 through alternative compliance</t>
    </r>
    <r>
      <rPr>
        <sz val="10"/>
        <rFont val="Arial"/>
        <family val="2"/>
      </rPr>
      <t xml:space="preserve">, provide a narrative in the space below of the policies and programs that have been adopted to reduce fuel consumption as well as a status regarding the success of these programs and policies. </t>
    </r>
    <r>
      <rPr>
        <b/>
        <sz val="10"/>
        <rFont val="Arial"/>
        <family val="2"/>
      </rPr>
      <t>- NA</t>
    </r>
  </si>
  <si>
    <t>=4.3 * 1150 kwHr/kWyr</t>
  </si>
  <si>
    <t>Harvard Community Solar Garden</t>
  </si>
  <si>
    <t>Tim Bragan</t>
  </si>
  <si>
    <t>Town Administrator</t>
  </si>
  <si>
    <t>Ann Lees Rd (037) Lot 30</t>
  </si>
  <si>
    <t>NR</t>
  </si>
  <si>
    <t>Whitney Rd (075) Lot 2</t>
  </si>
  <si>
    <t>Westcott Rd (064)</t>
  </si>
  <si>
    <t>Cove Rd (024)</t>
  </si>
  <si>
    <t>S. Shaker Rd (010)</t>
  </si>
  <si>
    <t>Mass Ave (086) Lot 2b</t>
  </si>
  <si>
    <t>Tahanto Trail (019)</t>
  </si>
  <si>
    <t>Mill Rd (031) Lot 2</t>
  </si>
  <si>
    <t>Dept</t>
  </si>
  <si>
    <t>GVWR &gt; 8500 pounds?  (Y or N)</t>
  </si>
  <si>
    <t>E  Exempt
NE  Non-Exempt</t>
  </si>
  <si>
    <t>License Plate  or 
VIN</t>
  </si>
  <si>
    <t>Year / Make</t>
  </si>
  <si>
    <t>Model / Type</t>
  </si>
  <si>
    <t>Service Date</t>
  </si>
  <si>
    <t>Drive System
2WD, 4WD, AWD</t>
  </si>
  <si>
    <t>Required EPA Combined MPG</t>
  </si>
  <si>
    <t>EPA City/Hwy/Combined MPG</t>
  </si>
  <si>
    <t>Annual Miles Driven</t>
  </si>
  <si>
    <t>Replacement Schedule Interval</t>
  </si>
  <si>
    <t>Planned Replacement Year</t>
  </si>
  <si>
    <t>Non-Exempt Vehicles</t>
  </si>
  <si>
    <t>DPW</t>
  </si>
  <si>
    <t>M67661</t>
  </si>
  <si>
    <t>2000 Chevrolet</t>
  </si>
  <si>
    <t>GMT400 Pickup</t>
  </si>
  <si>
    <t>4WD</t>
  </si>
  <si>
    <r>
      <t>13/16/</t>
    </r>
    <r>
      <rPr>
        <b/>
        <sz val="11"/>
        <color rgb="FF000000"/>
        <rFont val="Calibri"/>
        <family val="2"/>
      </rPr>
      <t>15</t>
    </r>
  </si>
  <si>
    <t>112881 
(Sep 2010)</t>
  </si>
  <si>
    <t>5k</t>
  </si>
  <si>
    <t>15 years</t>
  </si>
  <si>
    <t>FY15</t>
  </si>
  <si>
    <t>Schools</t>
  </si>
  <si>
    <t>Chef Paul</t>
  </si>
  <si>
    <t>MF7582
1GNEK13V61J264355</t>
  </si>
  <si>
    <t>2001 Chevrolet</t>
  </si>
  <si>
    <t>Tahoe K1500</t>
  </si>
  <si>
    <t>123162
(Sep 2010)</t>
  </si>
  <si>
    <t>1k</t>
  </si>
  <si>
    <t>14 years</t>
  </si>
  <si>
    <t>FY14</t>
  </si>
  <si>
    <t>Fire</t>
  </si>
  <si>
    <t>Administrative</t>
  </si>
  <si>
    <t>MF9791
1FMEU73E09UA15335</t>
  </si>
  <si>
    <t>2009 Ford</t>
  </si>
  <si>
    <t>Explorer 6 cyl</t>
  </si>
  <si>
    <r>
      <t>13/19/</t>
    </r>
    <r>
      <rPr>
        <b/>
        <sz val="11"/>
        <color rgb="FF000000"/>
        <rFont val="Calibri"/>
        <family val="2"/>
      </rPr>
      <t>16</t>
    </r>
  </si>
  <si>
    <t>20k</t>
  </si>
  <si>
    <t>8 years</t>
  </si>
  <si>
    <t>FY16</t>
  </si>
  <si>
    <t>Exempt Vehicles - The Police Cruisers below  are considered Exempt but will become Non-Exempt if a high efficiency option becomes available.</t>
  </si>
  <si>
    <t>Police</t>
  </si>
  <si>
    <t>Police Cruiser</t>
  </si>
  <si>
    <t>E</t>
  </si>
  <si>
    <t>73313
1FAHP27W28G1185603</t>
  </si>
  <si>
    <t>2008 Ford</t>
  </si>
  <si>
    <t>Taurus</t>
  </si>
  <si>
    <t>AWD</t>
  </si>
  <si>
    <t>18/28</t>
  </si>
  <si>
    <t>69113
(Dec 2012)</t>
  </si>
  <si>
    <t>25k</t>
  </si>
  <si>
    <t>4 years</t>
  </si>
  <si>
    <t>Patrol Car 1</t>
  </si>
  <si>
    <t>3643 lbs</t>
  </si>
  <si>
    <t>MP66
2FABP7BV5BX180673</t>
  </si>
  <si>
    <t>2012 Ford</t>
  </si>
  <si>
    <t>Crown Victoria</t>
  </si>
  <si>
    <t>16/24</t>
  </si>
  <si>
    <t>4300
(Dec 2012)</t>
  </si>
  <si>
    <t>FY18</t>
  </si>
  <si>
    <t>Patrol Car 2</t>
  </si>
  <si>
    <t>4129 lbs</t>
  </si>
  <si>
    <t>Flex Fuel</t>
  </si>
  <si>
    <t>MP67
1FMJU1G55AE60438</t>
  </si>
  <si>
    <t>2010 Ford</t>
  </si>
  <si>
    <t>Expedition</t>
  </si>
  <si>
    <t>16/20</t>
  </si>
  <si>
    <t>46671
(Dec 2012)</t>
  </si>
  <si>
    <t>25K</t>
  </si>
  <si>
    <t>Patrol Car 3</t>
  </si>
  <si>
    <t>7239 lbs</t>
  </si>
  <si>
    <t>MP15
2B3CL1CT7BH587510</t>
  </si>
  <si>
    <t>2011 Dodge</t>
  </si>
  <si>
    <t>Charger</t>
  </si>
  <si>
    <t>16/25</t>
  </si>
  <si>
    <t>21078 
(Dec. 2012)</t>
  </si>
  <si>
    <t>FY17</t>
  </si>
  <si>
    <t>Patrol Car 4</t>
  </si>
  <si>
    <t>4253 lbs</t>
  </si>
  <si>
    <t>MP441D
1FMEU7DEXAUA28127</t>
  </si>
  <si>
    <t>Explorer</t>
  </si>
  <si>
    <t>14/20</t>
  </si>
  <si>
    <t>34989
(Dec 2012)</t>
  </si>
  <si>
    <t>Patrol Car 5</t>
  </si>
  <si>
    <t>5995 lbs</t>
  </si>
  <si>
    <t>Pickup</t>
  </si>
  <si>
    <t>Y 
10400 lbs</t>
  </si>
  <si>
    <t>M85010
1FTRF3B64BEB15196</t>
  </si>
  <si>
    <t>2011 Ford</t>
  </si>
  <si>
    <t>F-350 SRWSUP</t>
  </si>
  <si>
    <t>3161 
(Nov 2012)</t>
  </si>
  <si>
    <t>4k</t>
  </si>
  <si>
    <t>&gt; 10 years</t>
  </si>
  <si>
    <t>Not Planned</t>
  </si>
  <si>
    <t xml:space="preserve">Y  </t>
  </si>
  <si>
    <t>MF5121
61455</t>
  </si>
  <si>
    <t>1930 SEAGRAVES</t>
  </si>
  <si>
    <t>Suburbanite</t>
  </si>
  <si>
    <t>Y</t>
  </si>
  <si>
    <t>MF1691
B85F1501</t>
  </si>
  <si>
    <t>1965 MACK</t>
  </si>
  <si>
    <t>Pumper</t>
  </si>
  <si>
    <t>MF6399
1M2P198C4KW003834</t>
  </si>
  <si>
    <t>1989 MACK</t>
  </si>
  <si>
    <t>RD690S Tanker</t>
  </si>
  <si>
    <t>MF7568
4P1CT02M6XA000939</t>
  </si>
  <si>
    <t>1999 PIERCE</t>
  </si>
  <si>
    <t>MF8611
1HTSEADR22H532902</t>
  </si>
  <si>
    <t>2002 International</t>
  </si>
  <si>
    <t>KME Fire Truck</t>
  </si>
  <si>
    <t>MF3349
1F9EA28TX5CST2028</t>
  </si>
  <si>
    <t>2005 SEAGRAVE</t>
  </si>
  <si>
    <t>Truck-AB40KF</t>
  </si>
  <si>
    <t>MF6396
1FDUF5HT9BEA26982</t>
  </si>
  <si>
    <t>2011 FORD</t>
  </si>
  <si>
    <t>F-550 SD</t>
  </si>
  <si>
    <t>MFA591
1K9AF4286CN058397</t>
  </si>
  <si>
    <t>2012 KME</t>
  </si>
  <si>
    <t>D-3</t>
  </si>
  <si>
    <t>Y
37060</t>
  </si>
  <si>
    <t>M60708
1M2P288C3XM028136</t>
  </si>
  <si>
    <t>1999 Mack</t>
  </si>
  <si>
    <t>DUMP W/ SANDER AND PLOW</t>
  </si>
  <si>
    <t>Odometer broken</t>
  </si>
  <si>
    <t>1K</t>
  </si>
  <si>
    <t>D-1</t>
  </si>
  <si>
    <t>M67677
1M2P263C23M034354</t>
  </si>
  <si>
    <t>2003 Mack</t>
  </si>
  <si>
    <t>D-2</t>
  </si>
  <si>
    <t>M66839
1M2P288C82M034099</t>
  </si>
  <si>
    <t>2002 Mack</t>
  </si>
  <si>
    <t>D-4</t>
  </si>
  <si>
    <t>M57377
1FDYN90T6WVA35510</t>
  </si>
  <si>
    <t>1998 Ford</t>
  </si>
  <si>
    <t>DUMP W/ PLOW</t>
  </si>
  <si>
    <t>D-5</t>
  </si>
  <si>
    <t>M44263
1M2P288C9TM019953</t>
  </si>
  <si>
    <t>1996 Mack</t>
  </si>
  <si>
    <t>D-6</t>
  </si>
  <si>
    <t>Y
45120</t>
  </si>
  <si>
    <t>M85129
1HTGPSHR7CJ451565</t>
  </si>
  <si>
    <t>2012 International</t>
  </si>
  <si>
    <t>DUMP W/SANDER AND PLOW</t>
  </si>
  <si>
    <t>CB-1</t>
  </si>
  <si>
    <t>Y
29800</t>
  </si>
  <si>
    <t>M40610
1HTSDZZNSLH690434</t>
  </si>
  <si>
    <t>1990 International</t>
  </si>
  <si>
    <t>CB CLEANER / PLOW</t>
  </si>
  <si>
    <t>T-1</t>
  </si>
  <si>
    <t>Y
10000</t>
  </si>
  <si>
    <t>M82676
1FTWF3B59AEB36070</t>
  </si>
  <si>
    <t>Md. F-350 PICK-UP (4x4) W/PLOW</t>
  </si>
  <si>
    <t>T-2</t>
  </si>
  <si>
    <t>Y
9200</t>
  </si>
  <si>
    <t>M74596
1GCHK24264E358037</t>
  </si>
  <si>
    <t>2004 Chevrolet</t>
  </si>
  <si>
    <t>Md. 2500 HD - PICK-UP (4x4) W/ PLOW</t>
  </si>
  <si>
    <t>Y
12000</t>
  </si>
  <si>
    <t>M67344
1GBJK34UX3E345271</t>
  </si>
  <si>
    <t>2003 Chevrolet</t>
  </si>
  <si>
    <t>Md. 3500 - 1-TON DUMP (4x4) W/ PLOW</t>
  </si>
  <si>
    <t>T-3</t>
  </si>
  <si>
    <t>Y
17950</t>
  </si>
  <si>
    <t>M84094
1FDUF5HT9CEB43463</t>
  </si>
  <si>
    <t>Md. F-550 - 1-TON DUMP (4x4) W/PLOW</t>
  </si>
  <si>
    <t>T-4</t>
  </si>
  <si>
    <t>M77575
1FDAF57Y78ED32796</t>
  </si>
  <si>
    <t>Md. F-550 - 1-TON DUMP (4x4) W/ PLOW &amp; SANDER</t>
  </si>
  <si>
    <t>T-5</t>
  </si>
  <si>
    <t>M85021
1FDUF5HYXBEB41974</t>
  </si>
  <si>
    <t>Md. F-550 - 1-TON DUMP (4x4) W/ PLOW</t>
  </si>
  <si>
    <t>T-6</t>
  </si>
  <si>
    <t>M79340
1FDAF57Y36ED70104</t>
  </si>
  <si>
    <t>2006 Ford</t>
  </si>
  <si>
    <t>VAN</t>
  </si>
  <si>
    <t>Y
9500</t>
  </si>
  <si>
    <t>M81044
1FTSE34L68DA14425</t>
  </si>
  <si>
    <t>Md. E350 CARGO VAN</t>
  </si>
  <si>
    <t>L-1</t>
  </si>
  <si>
    <t>Y
24000</t>
  </si>
  <si>
    <t>M65647
9SW01035</t>
  </si>
  <si>
    <t>2000 Caterpillar</t>
  </si>
  <si>
    <t>Md. 924G - FRONT END LOADER</t>
  </si>
  <si>
    <t>EXC-1</t>
  </si>
  <si>
    <t>Y
11000</t>
  </si>
  <si>
    <t>FF050DX270655</t>
  </si>
  <si>
    <t>2009 Deere</t>
  </si>
  <si>
    <t>Md. 50 D - MINI-EXCAVATOR</t>
  </si>
  <si>
    <t>BH-1</t>
  </si>
  <si>
    <t>Y
24700</t>
  </si>
  <si>
    <t>M3913
T0710DD822871</t>
  </si>
  <si>
    <t>1996 Deere</t>
  </si>
  <si>
    <t xml:space="preserve">Md. 710 D - LOADER/BACKHOE </t>
  </si>
  <si>
    <t>S-1</t>
  </si>
  <si>
    <t>Y
15500</t>
  </si>
  <si>
    <t>M60703
S8723S</t>
  </si>
  <si>
    <t>1999 Elgin</t>
  </si>
  <si>
    <t>Md. PELICAN SE - STREET SWEEPER</t>
  </si>
  <si>
    <t>G-1</t>
  </si>
  <si>
    <t>M3918
JD670AG011027</t>
  </si>
  <si>
    <t>1981 Deere</t>
  </si>
  <si>
    <t>MOTOR GRADER</t>
  </si>
  <si>
    <t>1997</t>
  </si>
  <si>
    <t xml:space="preserve">53,147 
(Dec 2012)
</t>
  </si>
  <si>
    <t>Antique</t>
  </si>
  <si>
    <t>3,201 
(Dec '12)</t>
  </si>
  <si>
    <t>Reserve Engine 1</t>
  </si>
  <si>
    <t>43,917 
(Dec '12)</t>
  </si>
  <si>
    <t>Tanker</t>
  </si>
  <si>
    <t>13,356 
(Dec '12)</t>
  </si>
  <si>
    <t>Engine 2</t>
  </si>
  <si>
    <t>19,597 
(Dec '12)</t>
  </si>
  <si>
    <t>FY19</t>
  </si>
  <si>
    <t>Engine 3</t>
  </si>
  <si>
    <t>9,036 
(Dec '12)</t>
  </si>
  <si>
    <t>Engine 1</t>
  </si>
  <si>
    <t>11,569 
(Dec '12)</t>
  </si>
  <si>
    <t>FY20</t>
  </si>
  <si>
    <t>Forestry</t>
  </si>
  <si>
    <t>1,840 
(Dec '12)</t>
  </si>
  <si>
    <t>FY26</t>
  </si>
  <si>
    <t>Engine 4</t>
  </si>
  <si>
    <t>869 
(Dec '12)</t>
  </si>
  <si>
    <t>FY27</t>
  </si>
  <si>
    <t>Mileage
(as of Date)</t>
  </si>
  <si>
    <t xml:space="preserve">MassCEC conducted Solarize Massachusetts in Harvard to encourage residents and businesses to join forces to go solar as a community.
Solarize was a Spectacular Success!  Harvard proved the model. By joining forces with New England Breeze Solar and Massachusetts CEC, we reduced the cost of an average solar PV system by more than 25%.
During the program 75 households purchased solar photovoltaic systems with total capacity of 403 kilowatts. Each year, these systems will reduce Harvard's carbon footprint by ~580,000 pounds.
</t>
  </si>
  <si>
    <t>Sunshot Solar</t>
  </si>
  <si>
    <t>None received.</t>
  </si>
  <si>
    <t xml:space="preserve">The Big Belly Compactor is installed at the Bromfield School.  The trash collection for that can prior to the installation of the Big Belly Solar Trash Compactor has changed from daily to twice a week.
</t>
  </si>
  <si>
    <r>
      <rPr>
        <b/>
        <sz val="10"/>
        <rFont val="Arial"/>
        <family val="2"/>
      </rPr>
      <t>2) Please provide the most current vehicle inventory that includes ALL vehicles</t>
    </r>
    <r>
      <rPr>
        <sz val="10"/>
        <rFont val="Arial"/>
        <family val="2"/>
      </rPr>
      <t xml:space="preserve"> (Both exempt and non-exempt) for ALL departments, including schools.   In the inventory, please bold or highlight any newly acquired vehicles since a) designation, or b) last annual report.  -</t>
    </r>
    <r>
      <rPr>
        <b/>
        <sz val="10"/>
        <rFont val="Arial"/>
        <family val="2"/>
      </rPr>
      <t xml:space="preserve"> SEE ATTACHED SHEET included in this file.</t>
    </r>
  </si>
  <si>
    <r>
      <t xml:space="preserve">NO per designation filing.  </t>
    </r>
    <r>
      <rPr>
        <b/>
        <sz val="10"/>
        <rFont val="Arial"/>
        <family val="2"/>
      </rPr>
      <t>See attached letters of compliance to the most recent Guidance from the Superintendent and the Town Administrator.</t>
    </r>
  </si>
  <si>
    <r>
      <rPr>
        <b/>
        <sz val="10"/>
        <rFont val="Arial"/>
        <family val="2"/>
      </rPr>
      <t>b. Lessons learned</t>
    </r>
    <r>
      <rPr>
        <sz val="10"/>
        <rFont val="Arial"/>
        <family val="2"/>
      </rPr>
      <t xml:space="preserve"> – any lessons learned that may be of interest to other communities or in future energy efficiency efforts.  </t>
    </r>
    <r>
      <rPr>
        <b/>
        <sz val="10"/>
        <rFont val="Arial"/>
        <family val="2"/>
      </rPr>
      <t xml:space="preserve"> 
</t>
    </r>
    <r>
      <rPr>
        <sz val="10"/>
        <rFont val="Arial"/>
        <family val="2"/>
      </rPr>
      <t xml:space="preserve">RESPONSE:
</t>
    </r>
    <r>
      <rPr>
        <b/>
        <sz val="10"/>
        <rFont val="Arial"/>
        <family val="2"/>
      </rPr>
      <t>The MA DOER Green Community program has provided a tremendous incentive for town and cities to get control of their energy use and fund energy conservation measures that would otherwise not be funded.  Here are a few lessons learned:
1. The recommended Energy Conservation Measures and cost estimates provided by professional energy company audits can be misleading and inaccurate. 
2. Energy reduction is a long term process – variability from year to year due to changes in weather and building operation can result in wide fluctuations.
3. Building Envelopes are often ignored by Utility programs and Audits  .
4. Utility Incentives can change impacting proposed budgets and Utility approvals can impact planned schedules. 
5. The work involved with applying for grants, executing projects and providing documentation under the program should not be underestimated, especially for volunteers.</t>
    </r>
  </si>
  <si>
    <r>
      <rPr>
        <b/>
        <sz val="10"/>
        <rFont val="Arial"/>
        <family val="2"/>
      </rPr>
      <t>e. Cost Savings</t>
    </r>
    <r>
      <rPr>
        <sz val="10"/>
        <rFont val="Arial"/>
        <family val="2"/>
      </rPr>
      <t xml:space="preserve"> – has your municipality saved money as a result of its Energy Reduction Plan? If yes, how much and how has your municipality’s used the financial savings from reduced energy costs? Has this information been shared within your community to build support for additional future efficiency projects? 
</t>
    </r>
    <r>
      <rPr>
        <b/>
        <sz val="10"/>
        <rFont val="Arial"/>
        <family val="2"/>
      </rPr>
      <t>RESPONSE:  Yes, per MassEnergyInsight, the total energy cost for the Town dropped from $583k in FY09 to $509k in FY12, a savings of $74k.  The Schools, Town, and Capital Planning and Investment Committee are committed to invest in projects that realize energy savings.  The significant savings in the schools has been communicated to the School Committee annually and communicated to the community via the media.</t>
    </r>
  </si>
  <si>
    <t>NARRATIVE: 
The overall reduction in energy use from FY12 compared to the baseline year of FY09 is 25%.  This is mainly attributed to the 26% reduction in building energy use.   The focus of many energy reduction projects has been on the Bromfield High School because it is the largest energy user in the Town.  These efforts resulted in a 35% reduction in energy use which makes up 52% of the overall Town energy reduction.
Note that there is a small difference of 0.33% on the total energy use between what was reported in the Baseline Year in the Energy Reduction Plan and what is currently showing in Mass Energy Insight.  The reason for the difference is not clear and is not considered significant.</t>
  </si>
  <si>
    <r>
      <rPr>
        <b/>
        <sz val="10"/>
        <rFont val="Arial"/>
        <family val="2"/>
      </rPr>
      <t>c. Personnel</t>
    </r>
    <r>
      <rPr>
        <sz val="10"/>
        <rFont val="Arial"/>
        <family val="2"/>
      </rPr>
      <t xml:space="preserve"> – an opportunity to thank the personnel that contributed to reducing your municipality’s energy use. 
</t>
    </r>
    <r>
      <rPr>
        <b/>
        <sz val="10"/>
        <rFont val="Arial"/>
        <family val="2"/>
      </rPr>
      <t>RESPONSE:  
Committee Liaisons: Tim Clark-  Board of Selectman, Patricia Wenger - School Committee, Keith Cheveralls - Capital Planning and Investment Committee, Dr. Town/Schools Staff: Tim Bragan (Town Administrator), Thomas Jefferson/ Joseph Connelly (Superintendent), Mark Force (Facilities Manager - Schools), Lorraine Leonard (Finance Director), Rich Nota (Director of Public Works), Ed Denmark (Police Chief), Rick Sicard (Fire Chief)</t>
    </r>
  </si>
  <si>
    <t xml:space="preserve">Hildreth Elementary School </t>
  </si>
  <si>
    <t>(ECM4a) HVAC/BAS upgrade</t>
  </si>
  <si>
    <t>Fire Station</t>
  </si>
  <si>
    <t>(ECM5) Boiler Replacement</t>
  </si>
  <si>
    <t>Completed 
Jan 2012</t>
  </si>
  <si>
    <t>DOER EED Audit Report 2009</t>
  </si>
  <si>
    <t>Note - The projects listed are those that are planned to be executed through the end of the five year plan FY14 to contribute to the 20% reduction goal.</t>
  </si>
  <si>
    <t>Lighting Efficiency Upgrade</t>
  </si>
  <si>
    <t>DPW, Town Hall, Old Library, Police, Bromfield House</t>
  </si>
  <si>
    <t>Mechanical Upgrades - DCV, BAS Upgrade, Retrocommissioning, RTU Fan VSDs</t>
  </si>
  <si>
    <t>Boiler HW VSDs and Digital Controls</t>
  </si>
  <si>
    <t>Town Hall &amp; Fire Station</t>
  </si>
  <si>
    <t>Insulation</t>
  </si>
  <si>
    <t>Heating Controls - TH Heat Zones; 
FS Door Timer &amp; Thermostats</t>
  </si>
  <si>
    <t>Public Library</t>
  </si>
  <si>
    <t>Recommission EMS</t>
  </si>
  <si>
    <t>HVAC System Replacement/ Insulation</t>
  </si>
  <si>
    <t>Old Library</t>
  </si>
  <si>
    <t>Hildreth House</t>
  </si>
  <si>
    <t xml:space="preserve">Bromfield High School </t>
  </si>
  <si>
    <t>Lighting Contractor Audit</t>
  </si>
  <si>
    <t>Town</t>
  </si>
  <si>
    <t>Completed 
Aug 2009</t>
  </si>
  <si>
    <t>Completed 
Dec 2009</t>
  </si>
  <si>
    <t>Completed
Oct 2010</t>
  </si>
  <si>
    <t>Boilers Replacement</t>
  </si>
  <si>
    <t>TOTAL Projected Savings</t>
  </si>
  <si>
    <t>Completed
Jan 2012</t>
  </si>
  <si>
    <t>Fire Station and Hildreth House</t>
  </si>
  <si>
    <t>Lighting Contractor Audit 2011</t>
  </si>
  <si>
    <t>Lighting Contractor Audit 2010</t>
  </si>
  <si>
    <t>Replace two burners and one boiler; conversion to gas.</t>
  </si>
  <si>
    <t>Based on Heating Contractor Estimate</t>
  </si>
  <si>
    <t>Based on Leominster Plumbing and Heating Quote</t>
  </si>
  <si>
    <t>Planned Q2 2013</t>
  </si>
  <si>
    <t>Planned Q1 2013</t>
  </si>
  <si>
    <t>Planned Q3 2013</t>
  </si>
  <si>
    <t>Planned Q4 2013</t>
  </si>
  <si>
    <t>Weatherization; Air Sealing and Insulation</t>
  </si>
  <si>
    <t>New Library</t>
  </si>
  <si>
    <t>Still River Fire Station</t>
  </si>
  <si>
    <t>Bromfield House</t>
  </si>
  <si>
    <t>Mechanical Upgrades - Boiler HW VSDs, Pneumatic Controls Conversion</t>
  </si>
  <si>
    <t>Completed
Dec 2010</t>
  </si>
  <si>
    <t>(Ngrid WBA) B2Q Audit Nov-08</t>
  </si>
  <si>
    <t>In Progress
Dec 2012</t>
  </si>
  <si>
    <t>(ECM1) DCV, Building Automation System &amp; Retrocommissioning</t>
  </si>
  <si>
    <t>Highway Dept Buildings</t>
  </si>
  <si>
    <t>Rough Estimate based on 20% savings of FY12 usage and costs, 5 year payback</t>
  </si>
  <si>
    <t>These are the previous permit applications but not included above since they were not installations part of an approved overlay district.  They do show that an answer was provided within approximately two weeks.</t>
  </si>
  <si>
    <t xml:space="preserve">The Harvard Solar Garden was created for residents and businesses unable to participate in Solarize.  Half of those that requested site evaluations during the Solarize program were unable to participate due to site or structural limitations.  The LLC was created as a private entity led by Worth Robbins involving investors and participants from the Town of Harvard to build one system and pool their shares, virtually net metered to each participant's residence or small business.  The Harvard Solar Garden is supported by the Massachusetts Clean Energy Center which provides the same grants as they provided for on-site residential and small business systems.  
Siting at the first site identified was denied, on the basis of being commercial in an Agricultural/Residential zoning district. The PV Solar Overlay district, created in 2010 when Harvard voted to become a Green Community, was evaluated, but the space available suitable for siting an array was found to be too small to accommodate Harvard Solar Garden. The Board of Selectmen and the Planning Board acted quickly to convene a special town meeting in August, and the vote to add suitable parcels to the overlay district was nearly unanimous. Harvard Solar Garden is now moving forward to construct one 294 kW project, with a second project just under 250 kW to follow. The proven capacity of the expanded Ground-Mounted Solar Photovoltaic Facilities Overlay District is now more than 500 kW.  Note that although the permit was approved, but fee of nearly $20,000 is deemed excessive.  Harvard Solar Garden is working with town to bring this fee in line with the Solar Panels permit category charged to individuals during Solarize Mass.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</si>
</sst>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
    <numFmt numFmtId="165" formatCode="[$-409]mmmm\-yy;@"/>
    <numFmt numFmtId="166" formatCode="0.0%"/>
    <numFmt numFmtId="167" formatCode="[$-409]mmmm\ d\,\ yyyy;@"/>
    <numFmt numFmtId="168" formatCode="mm/dd/yy"/>
    <numFmt numFmtId="169" formatCode="[$-409]mmm\-yy;@"/>
    <numFmt numFmtId="170" formatCode="_(&quot;$&quot;* #,##0_);_(&quot;$&quot;* \(#,##0\);_(&quot;$&quot;* &quot;-&quot;??_);_(@_)"/>
    <numFmt numFmtId="171" formatCode="0.0"/>
  </numFmts>
  <fonts count="35" x14ac:knownFonts="1">
    <font>
      <sz val="10"/>
      <name val="Arial"/>
    </font>
    <font>
      <sz val="11"/>
      <name val="Arial"/>
      <family val="2"/>
    </font>
    <font>
      <b/>
      <sz val="11"/>
      <name val="Arial"/>
      <family val="2"/>
    </font>
    <font>
      <sz val="8"/>
      <name val="Arial"/>
      <family val="2"/>
    </font>
    <font>
      <u/>
      <sz val="10"/>
      <color indexed="12"/>
      <name val="Arial"/>
      <family val="2"/>
    </font>
    <font>
      <sz val="10"/>
      <name val="Arial"/>
      <family val="2"/>
    </font>
    <font>
      <sz val="10"/>
      <name val="Calibri"/>
      <family val="2"/>
    </font>
    <font>
      <i/>
      <sz val="10"/>
      <name val="Calibri"/>
      <family val="2"/>
    </font>
    <font>
      <i/>
      <sz val="11"/>
      <name val="Arial"/>
      <family val="2"/>
    </font>
    <font>
      <i/>
      <u/>
      <sz val="10"/>
      <color indexed="12"/>
      <name val="Arial"/>
      <family val="2"/>
    </font>
    <font>
      <b/>
      <i/>
      <sz val="11"/>
      <name val="Arial"/>
      <family val="2"/>
    </font>
    <font>
      <b/>
      <sz val="10"/>
      <name val="Arial"/>
      <family val="2"/>
    </font>
    <font>
      <b/>
      <i/>
      <sz val="10"/>
      <name val="Arial"/>
      <family val="2"/>
    </font>
    <font>
      <sz val="8"/>
      <name val="Arial"/>
      <family val="2"/>
    </font>
    <font>
      <i/>
      <sz val="10"/>
      <name val="Arial"/>
      <family val="2"/>
    </font>
    <font>
      <b/>
      <sz val="10"/>
      <name val="Calibri"/>
      <family val="2"/>
    </font>
    <font>
      <b/>
      <sz val="12"/>
      <name val="Arial"/>
      <family val="2"/>
    </font>
    <font>
      <b/>
      <u/>
      <sz val="10"/>
      <name val="Arial"/>
      <family val="2"/>
    </font>
    <font>
      <sz val="10"/>
      <name val="Symbol"/>
      <family val="1"/>
      <charset val="2"/>
    </font>
    <font>
      <sz val="10"/>
      <name val="Times New Roman"/>
      <family val="1"/>
    </font>
    <font>
      <b/>
      <sz val="11"/>
      <color indexed="10"/>
      <name val="Arial"/>
      <family val="2"/>
    </font>
    <font>
      <b/>
      <sz val="10"/>
      <color rgb="FF00B050"/>
      <name val="Arial"/>
      <family val="2"/>
    </font>
    <font>
      <sz val="10"/>
      <color rgb="FF00B050"/>
      <name val="Arial"/>
      <family val="2"/>
    </font>
    <font>
      <sz val="10"/>
      <color rgb="FF4F81BD"/>
      <name val="Arial"/>
      <family val="2"/>
    </font>
    <font>
      <b/>
      <sz val="12"/>
      <color rgb="FF00B050"/>
      <name val="Arial"/>
      <family val="2"/>
    </font>
    <font>
      <b/>
      <i/>
      <sz val="10"/>
      <color rgb="FF00B050"/>
      <name val="Arial"/>
      <family val="2"/>
    </font>
    <font>
      <sz val="10"/>
      <name val="Arial"/>
      <family val="2"/>
    </font>
    <font>
      <b/>
      <sz val="11"/>
      <name val="Calibri"/>
      <family val="2"/>
    </font>
    <font>
      <sz val="11"/>
      <color rgb="FF000000"/>
      <name val="Calibri"/>
      <family val="2"/>
    </font>
    <font>
      <b/>
      <sz val="11"/>
      <color rgb="FF000000"/>
      <name val="Calibri"/>
      <family val="2"/>
    </font>
    <font>
      <sz val="11"/>
      <name val="Calibri"/>
      <family val="2"/>
    </font>
    <font>
      <sz val="11"/>
      <name val="Calibri"/>
      <family val="2"/>
      <scheme val="minor"/>
    </font>
    <font>
      <i/>
      <sz val="10"/>
      <color indexed="12"/>
      <name val="Arial"/>
      <family val="2"/>
    </font>
    <font>
      <strike/>
      <sz val="11"/>
      <name val="Arial"/>
      <family val="2"/>
    </font>
    <font>
      <i/>
      <sz val="11"/>
      <name val="Calibri"/>
      <family val="2"/>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27"/>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5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xf numFmtId="0" fontId="4" fillId="0" borderId="0" applyNumberFormat="0" applyFill="0" applyBorder="0" applyAlignment="0" applyProtection="0">
      <alignment vertical="top"/>
      <protection locked="0"/>
    </xf>
    <xf numFmtId="9" fontId="26" fillId="0" borderId="0" applyFont="0" applyFill="0" applyBorder="0" applyAlignment="0" applyProtection="0"/>
    <xf numFmtId="0" fontId="5" fillId="0" borderId="0"/>
  </cellStyleXfs>
  <cellXfs count="521">
    <xf numFmtId="0" fontId="0" fillId="0" borderId="0" xfId="0"/>
    <xf numFmtId="0" fontId="1" fillId="0" borderId="0" xfId="0" applyFont="1" applyBorder="1"/>
    <xf numFmtId="0" fontId="1" fillId="0" borderId="0" xfId="0" applyFont="1" applyBorder="1" applyAlignment="1">
      <alignment vertical="center"/>
    </xf>
    <xf numFmtId="0" fontId="1" fillId="0" borderId="0" xfId="0" applyFont="1" applyBorder="1" applyAlignment="1">
      <alignment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wrapText="1"/>
    </xf>
    <xf numFmtId="3" fontId="1" fillId="0" borderId="1" xfId="0" applyNumberFormat="1" applyFont="1" applyBorder="1" applyAlignment="1">
      <alignment horizontal="right" vertical="center" wrapText="1"/>
    </xf>
    <xf numFmtId="3" fontId="2" fillId="2" borderId="1" xfId="0" applyNumberFormat="1" applyFont="1" applyFill="1" applyBorder="1" applyAlignment="1">
      <alignment horizontal="right" vertical="center" wrapText="1"/>
    </xf>
    <xf numFmtId="0" fontId="1" fillId="0" borderId="1" xfId="0" applyFont="1" applyBorder="1"/>
    <xf numFmtId="164" fontId="1" fillId="0" borderId="1" xfId="0" applyNumberFormat="1" applyFont="1" applyBorder="1" applyAlignment="1">
      <alignment horizontal="right" vertical="center" wrapText="1"/>
    </xf>
    <xf numFmtId="164" fontId="2" fillId="2" borderId="1"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right" vertical="center" wrapText="1"/>
    </xf>
    <xf numFmtId="164" fontId="1" fillId="0" borderId="2" xfId="0" applyNumberFormat="1" applyFont="1" applyBorder="1" applyAlignment="1">
      <alignment horizontal="right" vertical="center" wrapText="1"/>
    </xf>
    <xf numFmtId="164" fontId="2" fillId="2" borderId="2" xfId="0" applyNumberFormat="1" applyFont="1" applyFill="1" applyBorder="1" applyAlignment="1">
      <alignment horizontal="right" vertical="center" wrapText="1"/>
    </xf>
    <xf numFmtId="164" fontId="2" fillId="0" borderId="2" xfId="0" applyNumberFormat="1" applyFont="1" applyBorder="1" applyAlignment="1">
      <alignment horizontal="right" vertical="center" wrapText="1"/>
    </xf>
    <xf numFmtId="164" fontId="1" fillId="0" borderId="2" xfId="0" applyNumberFormat="1" applyFont="1" applyBorder="1" applyAlignment="1">
      <alignment horizontal="right" vertical="center"/>
    </xf>
    <xf numFmtId="3" fontId="1" fillId="0" borderId="3" xfId="0" applyNumberFormat="1" applyFont="1" applyBorder="1" applyAlignment="1">
      <alignment horizontal="right" vertical="center" wrapText="1"/>
    </xf>
    <xf numFmtId="3" fontId="1" fillId="0" borderId="2" xfId="0" applyNumberFormat="1" applyFont="1" applyBorder="1" applyAlignment="1">
      <alignment horizontal="right" vertical="center" wrapText="1"/>
    </xf>
    <xf numFmtId="3" fontId="2" fillId="2" borderId="2" xfId="0" applyNumberFormat="1" applyFont="1" applyFill="1" applyBorder="1" applyAlignment="1">
      <alignment horizontal="right" vertical="center" wrapText="1"/>
    </xf>
    <xf numFmtId="0" fontId="2" fillId="2" borderId="4" xfId="0" applyFont="1" applyFill="1" applyBorder="1" applyAlignment="1">
      <alignment horizontal="right" vertical="center" wrapText="1"/>
    </xf>
    <xf numFmtId="164" fontId="2" fillId="2" borderId="2" xfId="0" applyNumberFormat="1" applyFont="1" applyFill="1" applyBorder="1" applyAlignment="1">
      <alignment horizontal="center" vertical="center" wrapText="1"/>
    </xf>
    <xf numFmtId="164" fontId="1" fillId="0" borderId="3" xfId="0" applyNumberFormat="1" applyFont="1" applyBorder="1" applyAlignment="1">
      <alignment horizontal="right" vertical="center" wrapText="1"/>
    </xf>
    <xf numFmtId="164" fontId="2" fillId="2" borderId="3" xfId="0" applyNumberFormat="1" applyFont="1" applyFill="1" applyBorder="1" applyAlignment="1">
      <alignment horizontal="right" vertical="center" wrapText="1"/>
    </xf>
    <xf numFmtId="164" fontId="2" fillId="0" borderId="3" xfId="0" applyNumberFormat="1" applyFont="1" applyBorder="1" applyAlignment="1">
      <alignment horizontal="right" vertical="center" wrapText="1"/>
    </xf>
    <xf numFmtId="164" fontId="1" fillId="0" borderId="3" xfId="0" applyNumberFormat="1" applyFont="1" applyBorder="1" applyAlignment="1">
      <alignment horizontal="right" vertical="center"/>
    </xf>
    <xf numFmtId="3" fontId="2" fillId="2" borderId="5" xfId="0" applyNumberFormat="1" applyFont="1" applyFill="1" applyBorder="1" applyAlignment="1">
      <alignment horizontal="right" vertical="center" wrapText="1"/>
    </xf>
    <xf numFmtId="3" fontId="2" fillId="2" borderId="6" xfId="0" applyNumberFormat="1" applyFont="1" applyFill="1" applyBorder="1" applyAlignment="1">
      <alignment horizontal="right" vertical="center" wrapText="1"/>
    </xf>
    <xf numFmtId="164" fontId="2" fillId="2" borderId="5" xfId="0" applyNumberFormat="1" applyFont="1" applyFill="1" applyBorder="1" applyAlignment="1">
      <alignment horizontal="right" vertical="center" wrapText="1"/>
    </xf>
    <xf numFmtId="164" fontId="2" fillId="2" borderId="6" xfId="0" applyNumberFormat="1" applyFont="1" applyFill="1" applyBorder="1" applyAlignment="1">
      <alignment horizontal="right" vertical="center" wrapText="1"/>
    </xf>
    <xf numFmtId="3" fontId="2" fillId="0" borderId="7" xfId="0" applyNumberFormat="1" applyFont="1" applyBorder="1"/>
    <xf numFmtId="3" fontId="2" fillId="0" borderId="8" xfId="0" applyNumberFormat="1" applyFont="1" applyBorder="1"/>
    <xf numFmtId="3" fontId="2" fillId="0" borderId="9" xfId="0" applyNumberFormat="1" applyFont="1" applyBorder="1"/>
    <xf numFmtId="164" fontId="2" fillId="0" borderId="0" xfId="0" applyNumberFormat="1" applyFont="1" applyFill="1" applyBorder="1" applyAlignment="1">
      <alignment vertical="center" wrapText="1"/>
    </xf>
    <xf numFmtId="0" fontId="7" fillId="0" borderId="1" xfId="0" applyFont="1" applyBorder="1" applyAlignment="1">
      <alignment horizontal="center" vertical="center" wrapText="1"/>
    </xf>
    <xf numFmtId="164" fontId="2" fillId="0" borderId="0" xfId="0" applyNumberFormat="1" applyFont="1" applyBorder="1" applyAlignment="1">
      <alignment vertical="center" wrapText="1"/>
    </xf>
    <xf numFmtId="3" fontId="1" fillId="0" borderId="10"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164" fontId="1" fillId="0" borderId="10" xfId="0" applyNumberFormat="1" applyFont="1" applyBorder="1" applyAlignment="1">
      <alignment horizontal="right" vertical="center" wrapText="1"/>
    </xf>
    <xf numFmtId="164" fontId="1" fillId="0" borderId="11" xfId="0" applyNumberFormat="1" applyFont="1" applyBorder="1" applyAlignment="1">
      <alignment horizontal="right" vertical="center" wrapText="1"/>
    </xf>
    <xf numFmtId="0" fontId="2" fillId="2" borderId="13" xfId="0" applyFont="1" applyFill="1" applyBorder="1" applyAlignment="1">
      <alignment horizontal="center" vertical="center" wrapText="1"/>
    </xf>
    <xf numFmtId="0" fontId="2" fillId="0" borderId="0" xfId="0" applyFont="1" applyFill="1" applyBorder="1" applyAlignment="1"/>
    <xf numFmtId="0" fontId="1" fillId="0" borderId="0" xfId="0" applyFont="1" applyBorder="1" applyAlignment="1">
      <alignment horizontal="right"/>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xf>
    <xf numFmtId="164" fontId="2" fillId="0" borderId="7" xfId="0" applyNumberFormat="1" applyFont="1" applyBorder="1" applyAlignment="1">
      <alignment wrapText="1"/>
    </xf>
    <xf numFmtId="164" fontId="2" fillId="0" borderId="8" xfId="0" applyNumberFormat="1" applyFont="1" applyBorder="1" applyAlignment="1">
      <alignment wrapText="1"/>
    </xf>
    <xf numFmtId="164" fontId="2" fillId="0" borderId="9" xfId="0" applyNumberFormat="1" applyFont="1" applyBorder="1" applyAlignment="1">
      <alignment wrapText="1"/>
    </xf>
    <xf numFmtId="0" fontId="1" fillId="0" borderId="18" xfId="0" applyFont="1" applyFill="1" applyBorder="1"/>
    <xf numFmtId="164" fontId="1" fillId="0" borderId="19" xfId="0" applyNumberFormat="1" applyFont="1" applyBorder="1" applyAlignment="1">
      <alignment horizontal="right" vertical="center" wrapText="1"/>
    </xf>
    <xf numFmtId="0" fontId="2" fillId="0" borderId="20" xfId="0" applyFont="1" applyBorder="1" applyAlignment="1">
      <alignment horizontal="right" vertical="center" wrapText="1"/>
    </xf>
    <xf numFmtId="0" fontId="8" fillId="0" borderId="21" xfId="0" applyFont="1" applyBorder="1" applyAlignment="1">
      <alignment vertical="center" wrapText="1"/>
    </xf>
    <xf numFmtId="0" fontId="8" fillId="0" borderId="12" xfId="0" applyFont="1" applyBorder="1" applyAlignment="1">
      <alignment vertical="center" wrapText="1"/>
    </xf>
    <xf numFmtId="0" fontId="8" fillId="0" borderId="22" xfId="0" applyFont="1" applyBorder="1" applyAlignment="1">
      <alignment horizontal="righ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3" xfId="0" applyFont="1" applyBorder="1" applyAlignment="1">
      <alignment horizontal="right" vertical="center" wrapText="1"/>
    </xf>
    <xf numFmtId="0" fontId="8" fillId="0" borderId="1" xfId="0" applyFont="1" applyBorder="1" applyAlignment="1">
      <alignment vertical="center"/>
    </xf>
    <xf numFmtId="0" fontId="8" fillId="0" borderId="3" xfId="0" applyFont="1" applyBorder="1" applyAlignment="1">
      <alignment wrapText="1"/>
    </xf>
    <xf numFmtId="164" fontId="8" fillId="0" borderId="2" xfId="0" applyNumberFormat="1" applyFont="1" applyBorder="1" applyAlignment="1">
      <alignment horizontal="center" vertical="center" wrapText="1"/>
    </xf>
    <xf numFmtId="0" fontId="9" fillId="0" borderId="1" xfId="1" applyFont="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Fill="1" applyBorder="1" applyAlignment="1" applyProtection="1">
      <alignment horizontal="center" vertical="center" wrapText="1"/>
    </xf>
    <xf numFmtId="0" fontId="2" fillId="2" borderId="23" xfId="0" applyFont="1" applyFill="1" applyBorder="1" applyAlignment="1">
      <alignment horizontal="right" vertical="center" wrapText="1"/>
    </xf>
    <xf numFmtId="0" fontId="2" fillId="2" borderId="6" xfId="0" applyFont="1" applyFill="1" applyBorder="1" applyAlignment="1">
      <alignment horizontal="centerContinuous" wrapText="1"/>
    </xf>
    <xf numFmtId="0" fontId="1" fillId="2" borderId="6" xfId="0" applyFont="1" applyFill="1" applyBorder="1" applyAlignment="1">
      <alignment horizontal="centerContinuous"/>
    </xf>
    <xf numFmtId="0" fontId="2" fillId="2" borderId="18" xfId="0" applyFont="1" applyFill="1" applyBorder="1" applyAlignment="1">
      <alignment horizontal="centerContinuous" wrapText="1"/>
    </xf>
    <xf numFmtId="0" fontId="1" fillId="2" borderId="18" xfId="0" applyFont="1" applyFill="1" applyBorder="1" applyAlignment="1">
      <alignment horizontal="centerContinuous"/>
    </xf>
    <xf numFmtId="0" fontId="1" fillId="2" borderId="18" xfId="0" applyFont="1" applyFill="1" applyBorder="1" applyAlignment="1">
      <alignment horizontal="centerContinuous" vertical="center" wrapText="1"/>
    </xf>
    <xf numFmtId="0" fontId="1" fillId="2" borderId="24" xfId="0" applyFont="1" applyFill="1" applyBorder="1" applyAlignment="1">
      <alignment horizontal="centerContinuous"/>
    </xf>
    <xf numFmtId="0" fontId="2" fillId="2" borderId="20" xfId="0" applyFont="1" applyFill="1" applyBorder="1" applyAlignment="1">
      <alignment horizont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right" vertical="center" wrapText="1"/>
    </xf>
    <xf numFmtId="164" fontId="2" fillId="2" borderId="26" xfId="0" applyNumberFormat="1" applyFont="1" applyFill="1" applyBorder="1" applyAlignment="1">
      <alignment horizontal="right" vertical="center" wrapText="1"/>
    </xf>
    <xf numFmtId="0" fontId="7" fillId="2" borderId="26" xfId="0" applyFont="1" applyFill="1" applyBorder="1" applyAlignment="1">
      <alignment horizontal="right" vertical="center" wrapText="1"/>
    </xf>
    <xf numFmtId="0" fontId="2" fillId="3" borderId="30" xfId="0" applyFont="1" applyFill="1" applyBorder="1"/>
    <xf numFmtId="0" fontId="2" fillId="3" borderId="17" xfId="0" applyFont="1" applyFill="1" applyBorder="1"/>
    <xf numFmtId="0" fontId="0" fillId="0" borderId="0" xfId="0" applyAlignment="1">
      <alignment wrapText="1"/>
    </xf>
    <xf numFmtId="0" fontId="11" fillId="0" borderId="0" xfId="0" applyFont="1" applyAlignment="1">
      <alignment wrapText="1"/>
    </xf>
    <xf numFmtId="0" fontId="11" fillId="0" borderId="0" xfId="0" applyFont="1"/>
    <xf numFmtId="0" fontId="11" fillId="0" borderId="1" xfId="0" applyFont="1" applyBorder="1"/>
    <xf numFmtId="0" fontId="11" fillId="2" borderId="1" xfId="0" applyFont="1" applyFill="1" applyBorder="1"/>
    <xf numFmtId="0" fontId="2" fillId="2" borderId="31" xfId="0" applyFont="1" applyFill="1" applyBorder="1" applyAlignment="1">
      <alignment horizontal="center" vertical="center" wrapText="1"/>
    </xf>
    <xf numFmtId="3" fontId="1" fillId="0" borderId="33" xfId="0" applyNumberFormat="1" applyFont="1" applyBorder="1" applyAlignment="1">
      <alignment horizontal="right" vertical="center" wrapText="1"/>
    </xf>
    <xf numFmtId="0" fontId="2" fillId="2" borderId="34" xfId="0" applyFont="1" applyFill="1" applyBorder="1" applyAlignment="1">
      <alignment horizontal="center" vertical="center" wrapText="1"/>
    </xf>
    <xf numFmtId="164" fontId="1" fillId="0" borderId="36" xfId="0" applyNumberFormat="1" applyFont="1" applyBorder="1" applyAlignment="1">
      <alignment horizontal="right" vertical="center" wrapText="1"/>
    </xf>
    <xf numFmtId="164" fontId="14" fillId="0" borderId="2" xfId="0" applyNumberFormat="1" applyFont="1" applyBorder="1" applyAlignment="1">
      <alignment horizontal="center" vertical="center" wrapText="1"/>
    </xf>
    <xf numFmtId="0" fontId="2" fillId="4" borderId="16" xfId="0" applyFont="1" applyFill="1" applyBorder="1"/>
    <xf numFmtId="0" fontId="2" fillId="4" borderId="17" xfId="0" applyFont="1" applyFill="1" applyBorder="1"/>
    <xf numFmtId="0" fontId="11" fillId="0" borderId="35" xfId="0" applyFont="1" applyBorder="1" applyAlignment="1">
      <alignment wrapText="1"/>
    </xf>
    <xf numFmtId="3" fontId="0" fillId="0" borderId="1" xfId="0" applyNumberFormat="1" applyBorder="1"/>
    <xf numFmtId="3" fontId="0" fillId="2" borderId="1" xfId="0" applyNumberFormat="1" applyFill="1" applyBorder="1"/>
    <xf numFmtId="3" fontId="0" fillId="0" borderId="0" xfId="0" applyNumberFormat="1"/>
    <xf numFmtId="3" fontId="0" fillId="5" borderId="1" xfId="0" applyNumberFormat="1" applyFill="1" applyBorder="1"/>
    <xf numFmtId="0" fontId="11" fillId="0" borderId="36" xfId="0" applyFont="1" applyBorder="1" applyAlignment="1">
      <alignment wrapText="1"/>
    </xf>
    <xf numFmtId="0" fontId="12" fillId="0" borderId="36" xfId="0" applyFont="1" applyBorder="1" applyAlignment="1">
      <alignment wrapText="1"/>
    </xf>
    <xf numFmtId="3" fontId="0" fillId="3" borderId="3" xfId="0" applyNumberFormat="1" applyFill="1" applyBorder="1"/>
    <xf numFmtId="0" fontId="11" fillId="5" borderId="36" xfId="0" applyFont="1" applyFill="1" applyBorder="1" applyAlignment="1">
      <alignment wrapText="1"/>
    </xf>
    <xf numFmtId="3" fontId="0" fillId="5" borderId="3" xfId="0" applyNumberFormat="1" applyFill="1" applyBorder="1"/>
    <xf numFmtId="0" fontId="11" fillId="5" borderId="37" xfId="0" applyFont="1" applyFill="1" applyBorder="1" applyAlignment="1">
      <alignment wrapText="1"/>
    </xf>
    <xf numFmtId="3" fontId="0" fillId="5" borderId="25" xfId="0" applyNumberFormat="1" applyFill="1" applyBorder="1"/>
    <xf numFmtId="0" fontId="11" fillId="0" borderId="11" xfId="0" applyFont="1" applyBorder="1" applyAlignment="1">
      <alignment horizontal="center" wrapText="1"/>
    </xf>
    <xf numFmtId="3" fontId="0" fillId="5" borderId="26" xfId="0" applyNumberFormat="1" applyFill="1" applyBorder="1"/>
    <xf numFmtId="0" fontId="9" fillId="0" borderId="3" xfId="1" applyFont="1" applyBorder="1" applyAlignment="1" applyProtection="1">
      <alignment horizontal="center" vertical="center" wrapText="1"/>
    </xf>
    <xf numFmtId="0" fontId="7" fillId="0" borderId="3" xfId="0" applyFont="1" applyBorder="1" applyAlignment="1">
      <alignment horizontal="center" vertical="center" wrapText="1"/>
    </xf>
    <xf numFmtId="164" fontId="14" fillId="0" borderId="37" xfId="0" applyNumberFormat="1" applyFont="1" applyBorder="1" applyAlignment="1">
      <alignment horizontal="center" vertical="center" wrapText="1"/>
    </xf>
    <xf numFmtId="0" fontId="14" fillId="0" borderId="26" xfId="0" applyFont="1" applyBorder="1" applyAlignment="1">
      <alignment horizontal="center" vertical="center" wrapText="1"/>
    </xf>
    <xf numFmtId="0" fontId="2" fillId="4" borderId="9" xfId="0" applyFont="1" applyFill="1" applyBorder="1"/>
    <xf numFmtId="0" fontId="14" fillId="0" borderId="1" xfId="0" applyFont="1" applyBorder="1" applyAlignment="1">
      <alignment wrapText="1"/>
    </xf>
    <xf numFmtId="14" fontId="14" fillId="0" borderId="1" xfId="0" applyNumberFormat="1" applyFont="1" applyBorder="1" applyAlignment="1">
      <alignment wrapText="1"/>
    </xf>
    <xf numFmtId="0" fontId="14" fillId="0" borderId="36" xfId="0" applyFont="1" applyBorder="1" applyAlignment="1">
      <alignment wrapText="1"/>
    </xf>
    <xf numFmtId="0" fontId="14" fillId="0" borderId="3" xfId="0" applyFont="1" applyBorder="1" applyAlignment="1">
      <alignment wrapText="1"/>
    </xf>
    <xf numFmtId="0" fontId="11" fillId="0" borderId="36" xfId="0" applyFont="1" applyBorder="1" applyAlignment="1">
      <alignment horizontal="center" wrapText="1"/>
    </xf>
    <xf numFmtId="0" fontId="11" fillId="0" borderId="1" xfId="0" applyFont="1" applyBorder="1" applyAlignment="1">
      <alignment horizontal="center" wrapText="1"/>
    </xf>
    <xf numFmtId="0" fontId="11" fillId="0" borderId="3" xfId="0" applyFont="1" applyBorder="1" applyAlignment="1">
      <alignment horizontal="center" wrapText="1"/>
    </xf>
    <xf numFmtId="0" fontId="11" fillId="0" borderId="38" xfId="0" applyFont="1" applyBorder="1" applyAlignment="1">
      <alignment horizontal="center" wrapText="1"/>
    </xf>
    <xf numFmtId="0" fontId="11" fillId="0" borderId="21" xfId="0" applyFont="1" applyBorder="1" applyAlignment="1">
      <alignment horizontal="center" wrapText="1"/>
    </xf>
    <xf numFmtId="0" fontId="11" fillId="0" borderId="19" xfId="0" applyFont="1" applyBorder="1" applyAlignment="1">
      <alignment horizontal="center" wrapText="1"/>
    </xf>
    <xf numFmtId="0" fontId="15" fillId="0" borderId="0" xfId="0" applyFont="1"/>
    <xf numFmtId="0" fontId="11" fillId="0" borderId="36" xfId="0" applyFont="1" applyBorder="1"/>
    <xf numFmtId="3" fontId="0" fillId="0" borderId="1" xfId="0" applyNumberFormat="1" applyBorder="1" applyAlignment="1">
      <alignment horizontal="right"/>
    </xf>
    <xf numFmtId="0" fontId="11" fillId="0" borderId="36" xfId="0" applyFont="1" applyBorder="1" applyAlignment="1">
      <alignment horizontal="right"/>
    </xf>
    <xf numFmtId="0" fontId="5" fillId="0" borderId="0" xfId="0" applyFont="1"/>
    <xf numFmtId="0" fontId="0" fillId="0" borderId="0" xfId="0" applyAlignment="1">
      <alignment vertical="top" wrapText="1"/>
    </xf>
    <xf numFmtId="0" fontId="0" fillId="0" borderId="0" xfId="0" applyAlignment="1">
      <alignment vertical="top"/>
    </xf>
    <xf numFmtId="0" fontId="12" fillId="0" borderId="0" xfId="0" applyFont="1"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11" fillId="0" borderId="0" xfId="0" applyFont="1" applyBorder="1" applyAlignment="1">
      <alignment horizontal="center" wrapText="1"/>
    </xf>
    <xf numFmtId="0" fontId="14" fillId="0" borderId="0" xfId="0" applyFont="1" applyBorder="1" applyAlignment="1">
      <alignment wrapText="1"/>
    </xf>
    <xf numFmtId="0" fontId="0" fillId="0" borderId="0" xfId="0" applyBorder="1"/>
    <xf numFmtId="0" fontId="0" fillId="0" borderId="39" xfId="0" applyBorder="1"/>
    <xf numFmtId="0" fontId="5" fillId="0" borderId="0" xfId="0" applyFont="1" applyAlignment="1">
      <alignment wrapText="1"/>
    </xf>
    <xf numFmtId="0" fontId="17" fillId="0" borderId="0" xfId="0" applyFont="1"/>
    <xf numFmtId="0" fontId="11" fillId="0" borderId="0" xfId="0" applyFont="1" applyFill="1"/>
    <xf numFmtId="0" fontId="0" fillId="0" borderId="0" xfId="0" applyFill="1"/>
    <xf numFmtId="0" fontId="5" fillId="0" borderId="0" xfId="0" applyFont="1" applyBorder="1"/>
    <xf numFmtId="0" fontId="0" fillId="0" borderId="0" xfId="0" applyAlignment="1">
      <alignment horizontal="left"/>
    </xf>
    <xf numFmtId="0" fontId="11" fillId="0" borderId="0" xfId="0" applyFont="1" applyAlignment="1">
      <alignment horizontal="left"/>
    </xf>
    <xf numFmtId="0" fontId="17" fillId="0" borderId="39" xfId="0" applyFont="1" applyBorder="1"/>
    <xf numFmtId="1" fontId="14" fillId="0" borderId="1" xfId="0" applyNumberFormat="1" applyFont="1" applyBorder="1" applyAlignment="1">
      <alignment wrapText="1"/>
    </xf>
    <xf numFmtId="0" fontId="1"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0" fillId="0" borderId="0" xfId="0" applyAlignment="1">
      <alignment vertical="center" wrapText="1"/>
    </xf>
    <xf numFmtId="0" fontId="5" fillId="0" borderId="0" xfId="0" applyNumberFormat="1" applyFont="1" applyAlignment="1">
      <alignment vertical="center" wrapText="1"/>
    </xf>
    <xf numFmtId="0" fontId="5" fillId="0" borderId="0" xfId="0" applyFont="1" applyAlignment="1">
      <alignment vertical="center" wrapText="1"/>
    </xf>
    <xf numFmtId="0" fontId="11" fillId="0" borderId="0" xfId="0" applyFont="1" applyAlignment="1">
      <alignment vertical="center" wrapText="1"/>
    </xf>
    <xf numFmtId="0" fontId="5" fillId="0" borderId="0" xfId="0" applyNumberFormat="1" applyFont="1" applyAlignment="1">
      <alignment horizontal="left" vertical="center" wrapText="1" indent="5"/>
    </xf>
    <xf numFmtId="0" fontId="0" fillId="0" borderId="0" xfId="0" applyNumberFormat="1" applyAlignment="1">
      <alignment horizontal="left" vertical="center" wrapText="1" indent="5"/>
    </xf>
    <xf numFmtId="0" fontId="0" fillId="0" borderId="0" xfId="0" applyAlignment="1">
      <alignment horizontal="left" vertical="center" wrapText="1" indent="5"/>
    </xf>
    <xf numFmtId="0" fontId="0" fillId="0" borderId="0" xfId="0" applyAlignment="1">
      <alignment horizontal="left" vertical="center" indent="5"/>
    </xf>
    <xf numFmtId="0" fontId="5" fillId="0" borderId="0" xfId="0" applyFont="1" applyAlignment="1">
      <alignment horizontal="left" vertical="center" wrapText="1" indent="5"/>
    </xf>
    <xf numFmtId="0" fontId="11" fillId="0" borderId="0" xfId="0" applyFont="1" applyAlignment="1">
      <alignment horizontal="left" vertical="center" wrapText="1" indent="5"/>
    </xf>
    <xf numFmtId="0" fontId="11" fillId="6" borderId="11" xfId="0" applyFont="1" applyFill="1" applyBorder="1" applyAlignment="1">
      <alignment horizontal="center" wrapText="1"/>
    </xf>
    <xf numFmtId="3" fontId="0" fillId="6" borderId="1" xfId="0" applyNumberFormat="1" applyFill="1" applyBorder="1" applyAlignment="1">
      <alignment horizontal="right"/>
    </xf>
    <xf numFmtId="3" fontId="0" fillId="6" borderId="25" xfId="0" applyNumberFormat="1" applyFill="1" applyBorder="1" applyAlignment="1">
      <alignment horizontal="right"/>
    </xf>
    <xf numFmtId="0" fontId="11" fillId="6" borderId="12" xfId="0" applyFont="1" applyFill="1" applyBorder="1" applyAlignment="1">
      <alignment horizontal="center" wrapText="1"/>
    </xf>
    <xf numFmtId="0" fontId="11" fillId="6" borderId="37" xfId="0" applyFont="1" applyFill="1" applyBorder="1" applyAlignment="1">
      <alignment wrapText="1"/>
    </xf>
    <xf numFmtId="0" fontId="11" fillId="0" borderId="0" xfId="0" applyFont="1" applyFill="1" applyBorder="1" applyAlignment="1"/>
    <xf numFmtId="0" fontId="8" fillId="0" borderId="4" xfId="0" applyFont="1" applyBorder="1" applyAlignment="1">
      <alignment horizontal="right" vertical="center" wrapText="1"/>
    </xf>
    <xf numFmtId="3" fontId="8" fillId="0" borderId="2" xfId="0"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3" fontId="8" fillId="0" borderId="3" xfId="0" applyNumberFormat="1" applyFont="1" applyBorder="1" applyAlignment="1">
      <alignment horizontal="right" vertical="center" wrapText="1"/>
    </xf>
    <xf numFmtId="164" fontId="10" fillId="0" borderId="2"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164" fontId="10" fillId="0" borderId="3"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64" fontId="8" fillId="0" borderId="3" xfId="0" applyNumberFormat="1" applyFont="1" applyBorder="1" applyAlignment="1">
      <alignment horizontal="right" vertical="center" wrapText="1"/>
    </xf>
    <xf numFmtId="0" fontId="8" fillId="0" borderId="1" xfId="0" applyFont="1" applyBorder="1" applyAlignment="1">
      <alignment horizontal="right"/>
    </xf>
    <xf numFmtId="164" fontId="8" fillId="0" borderId="2" xfId="0" applyNumberFormat="1" applyFont="1" applyBorder="1" applyAlignment="1">
      <alignment horizontal="right" vertical="center"/>
    </xf>
    <xf numFmtId="164" fontId="8" fillId="0" borderId="3" xfId="0" applyNumberFormat="1" applyFont="1" applyBorder="1" applyAlignment="1">
      <alignment horizontal="right" vertical="center"/>
    </xf>
    <xf numFmtId="0" fontId="10" fillId="2" borderId="41" xfId="0" applyFont="1" applyFill="1" applyBorder="1" applyAlignment="1">
      <alignment horizontal="right" vertical="center" wrapText="1"/>
    </xf>
    <xf numFmtId="3" fontId="10" fillId="2" borderId="5" xfId="0" applyNumberFormat="1" applyFont="1" applyFill="1" applyBorder="1" applyAlignment="1">
      <alignment horizontal="right" vertical="center" wrapText="1"/>
    </xf>
    <xf numFmtId="3" fontId="10" fillId="2" borderId="25" xfId="0" applyNumberFormat="1" applyFont="1" applyFill="1" applyBorder="1" applyAlignment="1">
      <alignment horizontal="right" vertical="center" wrapText="1"/>
    </xf>
    <xf numFmtId="3" fontId="10" fillId="2" borderId="6" xfId="0" applyNumberFormat="1" applyFont="1" applyFill="1" applyBorder="1" applyAlignment="1">
      <alignment horizontal="right" vertical="center" wrapText="1"/>
    </xf>
    <xf numFmtId="3" fontId="10" fillId="2" borderId="42" xfId="0" applyNumberFormat="1" applyFont="1" applyFill="1" applyBorder="1" applyAlignment="1">
      <alignment horizontal="right" vertical="center" wrapText="1"/>
    </xf>
    <xf numFmtId="164" fontId="10" fillId="2" borderId="5" xfId="0" applyNumberFormat="1" applyFont="1" applyFill="1" applyBorder="1" applyAlignment="1">
      <alignment horizontal="right" vertical="center" wrapText="1"/>
    </xf>
    <xf numFmtId="164" fontId="10" fillId="2" borderId="6" xfId="0" applyNumberFormat="1" applyFont="1" applyFill="1" applyBorder="1" applyAlignment="1">
      <alignment horizontal="right" vertical="center" wrapText="1"/>
    </xf>
    <xf numFmtId="164" fontId="10" fillId="2" borderId="42" xfId="0" applyNumberFormat="1" applyFont="1" applyFill="1" applyBorder="1" applyAlignment="1">
      <alignment horizontal="right" vertical="center" wrapText="1"/>
    </xf>
    <xf numFmtId="0" fontId="10" fillId="0" borderId="30" xfId="0" applyFont="1" applyBorder="1" applyAlignment="1">
      <alignment horizontal="right" vertical="center" wrapText="1"/>
    </xf>
    <xf numFmtId="3" fontId="10" fillId="0" borderId="7" xfId="0" applyNumberFormat="1" applyFont="1" applyBorder="1"/>
    <xf numFmtId="3" fontId="10" fillId="0" borderId="8" xfId="0" applyNumberFormat="1" applyFont="1" applyBorder="1" applyAlignment="1">
      <alignment horizontal="right"/>
    </xf>
    <xf numFmtId="3" fontId="10" fillId="0" borderId="8" xfId="0" applyNumberFormat="1" applyFont="1" applyBorder="1"/>
    <xf numFmtId="3" fontId="10" fillId="0" borderId="9" xfId="0" applyNumberFormat="1" applyFont="1" applyBorder="1"/>
    <xf numFmtId="164" fontId="10" fillId="0" borderId="7" xfId="0" applyNumberFormat="1" applyFont="1" applyBorder="1" applyAlignment="1">
      <alignment wrapText="1"/>
    </xf>
    <xf numFmtId="164" fontId="10" fillId="0" borderId="8" xfId="0" applyNumberFormat="1" applyFont="1" applyBorder="1" applyAlignment="1">
      <alignment wrapText="1"/>
    </xf>
    <xf numFmtId="164" fontId="10" fillId="0" borderId="9" xfId="0" applyNumberFormat="1" applyFont="1" applyBorder="1" applyAlignment="1">
      <alignment wrapText="1"/>
    </xf>
    <xf numFmtId="3" fontId="10" fillId="7" borderId="20" xfId="0" applyNumberFormat="1" applyFont="1" applyFill="1" applyBorder="1"/>
    <xf numFmtId="3" fontId="10" fillId="7" borderId="7" xfId="0" applyNumberFormat="1" applyFont="1" applyFill="1" applyBorder="1"/>
    <xf numFmtId="3" fontId="10" fillId="7" borderId="8" xfId="0" applyNumberFormat="1" applyFont="1" applyFill="1" applyBorder="1" applyAlignment="1">
      <alignment horizontal="right"/>
    </xf>
    <xf numFmtId="3" fontId="10" fillId="7" borderId="8" xfId="0" applyNumberFormat="1" applyFont="1" applyFill="1" applyBorder="1"/>
    <xf numFmtId="3" fontId="8" fillId="7" borderId="9" xfId="0" applyNumberFormat="1" applyFont="1" applyFill="1" applyBorder="1"/>
    <xf numFmtId="0" fontId="8" fillId="0" borderId="0" xfId="0" applyFont="1" applyBorder="1"/>
    <xf numFmtId="0" fontId="8" fillId="0" borderId="11" xfId="0" applyFont="1" applyBorder="1" applyAlignment="1">
      <alignment vertical="center" wrapText="1"/>
    </xf>
    <xf numFmtId="0" fontId="8" fillId="0" borderId="43" xfId="0" applyFont="1" applyBorder="1" applyAlignment="1">
      <alignment horizontal="right" vertical="center" wrapText="1"/>
    </xf>
    <xf numFmtId="3" fontId="8" fillId="0" borderId="10" xfId="0" applyNumberFormat="1" applyFont="1" applyBorder="1" applyAlignment="1">
      <alignment horizontal="right" vertical="center" wrapText="1"/>
    </xf>
    <xf numFmtId="3" fontId="8" fillId="0" borderId="21"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164" fontId="8" fillId="0" borderId="10" xfId="0" applyNumberFormat="1" applyFont="1" applyBorder="1" applyAlignment="1">
      <alignment horizontal="right" vertical="center" wrapText="1"/>
    </xf>
    <xf numFmtId="164" fontId="8" fillId="0" borderId="11" xfId="0" applyNumberFormat="1" applyFont="1" applyBorder="1" applyAlignment="1">
      <alignment horizontal="right" vertical="center" wrapText="1"/>
    </xf>
    <xf numFmtId="164" fontId="8" fillId="0" borderId="12" xfId="0" applyNumberFormat="1" applyFont="1" applyBorder="1" applyAlignment="1">
      <alignment horizontal="right" vertical="center" wrapText="1"/>
    </xf>
    <xf numFmtId="164" fontId="8" fillId="0" borderId="10" xfId="0" applyNumberFormat="1" applyFont="1" applyBorder="1" applyAlignment="1">
      <alignment horizontal="center" vertical="center" wrapText="1"/>
    </xf>
    <xf numFmtId="0" fontId="9" fillId="0" borderId="11" xfId="1" applyFont="1" applyBorder="1" applyAlignment="1" applyProtection="1">
      <alignment horizontal="center" vertical="center" wrapText="1"/>
    </xf>
    <xf numFmtId="0" fontId="10" fillId="2" borderId="4" xfId="0" applyFont="1" applyFill="1" applyBorder="1" applyAlignment="1">
      <alignment horizontal="right" vertical="center" wrapText="1"/>
    </xf>
    <xf numFmtId="3" fontId="10" fillId="2" borderId="2" xfId="0" applyNumberFormat="1" applyFont="1" applyFill="1" applyBorder="1" applyAlignment="1">
      <alignment horizontal="right" vertical="center" wrapText="1"/>
    </xf>
    <xf numFmtId="3" fontId="10" fillId="2" borderId="1" xfId="0" applyNumberFormat="1" applyFont="1" applyFill="1" applyBorder="1" applyAlignment="1">
      <alignment horizontal="right" vertical="center" wrapText="1"/>
    </xf>
    <xf numFmtId="3" fontId="10" fillId="2" borderId="3" xfId="0" applyNumberFormat="1" applyFont="1" applyFill="1" applyBorder="1" applyAlignment="1">
      <alignment horizontal="right" vertical="center" wrapText="1"/>
    </xf>
    <xf numFmtId="164" fontId="10" fillId="2" borderId="2" xfId="0" applyNumberFormat="1" applyFont="1" applyFill="1" applyBorder="1" applyAlignment="1">
      <alignment horizontal="right" vertical="center" wrapText="1"/>
    </xf>
    <xf numFmtId="164" fontId="10" fillId="2" borderId="1" xfId="0" applyNumberFormat="1" applyFont="1" applyFill="1" applyBorder="1" applyAlignment="1">
      <alignment horizontal="right" vertical="center" wrapText="1"/>
    </xf>
    <xf numFmtId="164" fontId="10" fillId="2" borderId="3" xfId="0" applyNumberFormat="1" applyFont="1" applyFill="1" applyBorder="1" applyAlignment="1">
      <alignment horizontal="right" vertical="center" wrapText="1"/>
    </xf>
    <xf numFmtId="0" fontId="18" fillId="0" borderId="0" xfId="0" applyFont="1" applyAlignment="1">
      <alignment horizontal="left" indent="4"/>
    </xf>
    <xf numFmtId="0" fontId="18" fillId="0" borderId="0" xfId="0" applyFont="1" applyAlignment="1">
      <alignment horizontal="left" vertical="center" wrapText="1"/>
    </xf>
    <xf numFmtId="0" fontId="1" fillId="0" borderId="0" xfId="0" applyFont="1"/>
    <xf numFmtId="0" fontId="2" fillId="0" borderId="0" xfId="0" applyFont="1" applyAlignment="1">
      <alignment wrapText="1"/>
    </xf>
    <xf numFmtId="0" fontId="2" fillId="0" borderId="0" xfId="0" applyFont="1"/>
    <xf numFmtId="0" fontId="20" fillId="0" borderId="35" xfId="0" applyFont="1" applyBorder="1" applyAlignment="1">
      <alignment wrapText="1"/>
    </xf>
    <xf numFmtId="9" fontId="0" fillId="2" borderId="3" xfId="0" applyNumberFormat="1" applyFill="1" applyBorder="1" applyAlignment="1">
      <alignment horizontal="center"/>
    </xf>
    <xf numFmtId="9" fontId="0" fillId="2" borderId="3" xfId="0" applyNumberFormat="1" applyFill="1" applyBorder="1"/>
    <xf numFmtId="17" fontId="0" fillId="0" borderId="0" xfId="0" applyNumberFormat="1"/>
    <xf numFmtId="0" fontId="22" fillId="0" borderId="0" xfId="0" applyFont="1" applyAlignment="1">
      <alignment vertical="center"/>
    </xf>
    <xf numFmtId="0" fontId="5" fillId="0" borderId="0" xfId="0" applyFont="1" applyAlignment="1">
      <alignment wrapText="1"/>
    </xf>
    <xf numFmtId="0" fontId="23" fillId="0" borderId="0" xfId="0" applyFont="1"/>
    <xf numFmtId="0" fontId="24" fillId="0" borderId="40" xfId="0" applyFont="1" applyBorder="1" applyAlignment="1">
      <alignment horizontal="center" wrapText="1"/>
    </xf>
    <xf numFmtId="0" fontId="2" fillId="0" borderId="0" xfId="0" applyFont="1" applyFill="1"/>
    <xf numFmtId="0" fontId="5" fillId="0" borderId="0" xfId="0" applyFont="1" applyFill="1" applyBorder="1"/>
    <xf numFmtId="0" fontId="21" fillId="0" borderId="0" xfId="0" applyFont="1" applyFill="1" applyAlignment="1">
      <alignment vertical="center"/>
    </xf>
    <xf numFmtId="0" fontId="21" fillId="0" borderId="1" xfId="0" applyFont="1" applyFill="1" applyBorder="1" applyAlignment="1">
      <alignment horizontal="center"/>
    </xf>
    <xf numFmtId="0" fontId="21" fillId="0" borderId="30" xfId="0" applyFont="1" applyBorder="1" applyAlignment="1">
      <alignment vertical="center"/>
    </xf>
    <xf numFmtId="165" fontId="24" fillId="0" borderId="54" xfId="0" applyNumberFormat="1" applyFont="1" applyBorder="1" applyAlignment="1">
      <alignment horizontal="center" vertical="center"/>
    </xf>
    <xf numFmtId="0" fontId="12" fillId="0" borderId="0" xfId="0" applyFont="1" applyFill="1" applyAlignment="1">
      <alignment vertical="top" wrapText="1"/>
    </xf>
    <xf numFmtId="0" fontId="12" fillId="0" borderId="0" xfId="0" applyFont="1" applyFill="1" applyAlignment="1">
      <alignment horizontal="left" vertical="top" wrapText="1"/>
    </xf>
    <xf numFmtId="9" fontId="0" fillId="0" borderId="0" xfId="2" applyFont="1"/>
    <xf numFmtId="166" fontId="0" fillId="0" borderId="0" xfId="2" applyNumberFormat="1" applyFont="1"/>
    <xf numFmtId="0" fontId="11" fillId="0" borderId="0" xfId="0" applyFont="1" applyFill="1" applyBorder="1"/>
    <xf numFmtId="3" fontId="0" fillId="6" borderId="0" xfId="0" applyNumberFormat="1" applyFill="1" applyBorder="1" applyAlignment="1">
      <alignment horizontal="right"/>
    </xf>
    <xf numFmtId="3" fontId="0" fillId="0" borderId="0" xfId="0" applyNumberFormat="1" applyFill="1" applyBorder="1" applyAlignment="1">
      <alignment horizontal="right"/>
    </xf>
    <xf numFmtId="1" fontId="0" fillId="0" borderId="0" xfId="2" applyNumberFormat="1" applyFont="1"/>
    <xf numFmtId="3" fontId="0" fillId="0" borderId="0" xfId="2" applyNumberFormat="1" applyFont="1"/>
    <xf numFmtId="10" fontId="0" fillId="0" borderId="0" xfId="2" applyNumberFormat="1" applyFont="1"/>
    <xf numFmtId="0" fontId="11" fillId="3" borderId="0" xfId="0" applyFont="1" applyFill="1" applyAlignment="1">
      <alignment horizontal="center" vertical="center"/>
    </xf>
    <xf numFmtId="0" fontId="11" fillId="10" borderId="0" xfId="0" applyFont="1" applyFill="1" applyAlignment="1">
      <alignment horizontal="left" vertical="center" wrapText="1" indent="5"/>
    </xf>
    <xf numFmtId="0" fontId="11" fillId="0" borderId="1" xfId="0" applyFont="1" applyBorder="1" applyAlignment="1">
      <alignment horizontal="center" vertical="top" wrapText="1"/>
    </xf>
    <xf numFmtId="0" fontId="0" fillId="0" borderId="0" xfId="0" applyAlignment="1">
      <alignment wrapText="1"/>
    </xf>
    <xf numFmtId="0" fontId="14" fillId="0" borderId="1" xfId="0" applyFont="1" applyBorder="1" applyAlignment="1">
      <alignment horizontal="left" vertical="top" wrapText="1"/>
    </xf>
    <xf numFmtId="14" fontId="14" fillId="0" borderId="1" xfId="0" applyNumberFormat="1" applyFont="1" applyBorder="1" applyAlignment="1">
      <alignment horizontal="left" vertical="top"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xf>
    <xf numFmtId="0" fontId="5" fillId="0" borderId="39" xfId="0" applyFont="1" applyBorder="1" applyAlignment="1">
      <alignment wrapText="1"/>
    </xf>
    <xf numFmtId="0" fontId="5" fillId="0" borderId="40" xfId="0" applyFont="1" applyBorder="1" applyAlignment="1"/>
    <xf numFmtId="3" fontId="1" fillId="0" borderId="32"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0" fontId="8" fillId="0" borderId="22" xfId="0" applyFont="1" applyBorder="1" applyAlignment="1">
      <alignment horizontal="left" vertical="center" wrapText="1"/>
    </xf>
    <xf numFmtId="164" fontId="1" fillId="0" borderId="11" xfId="0" applyNumberFormat="1" applyFont="1" applyBorder="1" applyAlignment="1">
      <alignment horizontal="center" vertical="center" wrapText="1"/>
    </xf>
    <xf numFmtId="164" fontId="1" fillId="10" borderId="35" xfId="0" applyNumberFormat="1" applyFont="1" applyFill="1" applyBorder="1" applyAlignment="1">
      <alignment horizontal="right" vertical="center" wrapText="1"/>
    </xf>
    <xf numFmtId="3" fontId="1" fillId="0" borderId="1" xfId="0" quotePrefix="1" applyNumberFormat="1" applyFont="1" applyBorder="1" applyAlignment="1">
      <alignment horizontal="right" vertical="center" wrapText="1"/>
    </xf>
    <xf numFmtId="0" fontId="5" fillId="0" borderId="0" xfId="0" applyFont="1" applyFill="1" applyAlignment="1">
      <alignment horizontal="left" vertical="center" wrapText="1" indent="5"/>
    </xf>
    <xf numFmtId="0" fontId="5" fillId="0" borderId="0" xfId="0" applyNumberFormat="1" applyFont="1" applyFill="1" applyAlignment="1">
      <alignment horizontal="left" vertical="center" wrapText="1" indent="5"/>
    </xf>
    <xf numFmtId="0" fontId="14" fillId="0" borderId="0" xfId="0" applyFont="1" applyFill="1" applyBorder="1" applyAlignment="1">
      <alignment wrapText="1"/>
    </xf>
    <xf numFmtId="164" fontId="1" fillId="0" borderId="11" xfId="0" applyNumberFormat="1" applyFont="1" applyFill="1" applyBorder="1" applyAlignment="1">
      <alignment horizontal="right" vertical="center" wrapText="1"/>
    </xf>
    <xf numFmtId="164" fontId="1" fillId="0" borderId="19"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167" fontId="0" fillId="0" borderId="39" xfId="0" applyNumberFormat="1" applyBorder="1" applyAlignment="1">
      <alignment horizontal="center"/>
    </xf>
    <xf numFmtId="0" fontId="14" fillId="0" borderId="2" xfId="0" applyFont="1" applyBorder="1" applyAlignment="1">
      <alignment wrapText="1"/>
    </xf>
    <xf numFmtId="0" fontId="0" fillId="0" borderId="2" xfId="0" applyBorder="1"/>
    <xf numFmtId="0" fontId="14" fillId="0" borderId="35" xfId="0" applyFont="1" applyBorder="1" applyAlignment="1">
      <alignment wrapText="1"/>
    </xf>
    <xf numFmtId="0" fontId="14" fillId="0" borderId="11" xfId="0" applyFont="1" applyBorder="1" applyAlignment="1">
      <alignment wrapText="1"/>
    </xf>
    <xf numFmtId="0" fontId="11" fillId="0" borderId="1" xfId="3" applyFont="1" applyBorder="1" applyAlignment="1">
      <alignment horizontal="center" vertical="top"/>
    </xf>
    <xf numFmtId="168" fontId="11" fillId="0" borderId="1" xfId="3" applyNumberFormat="1" applyFont="1" applyBorder="1" applyAlignment="1">
      <alignment horizontal="center" vertical="top"/>
    </xf>
    <xf numFmtId="0" fontId="11" fillId="0" borderId="36" xfId="3" applyFont="1" applyBorder="1" applyAlignment="1">
      <alignment vertical="top"/>
    </xf>
    <xf numFmtId="0" fontId="11" fillId="0" borderId="36" xfId="3" applyFont="1" applyBorder="1" applyAlignment="1">
      <alignment vertical="top" wrapText="1"/>
    </xf>
    <xf numFmtId="0" fontId="11" fillId="0" borderId="1" xfId="3" applyFont="1" applyBorder="1" applyAlignment="1">
      <alignment horizontal="center" vertical="top" wrapText="1"/>
    </xf>
    <xf numFmtId="168" fontId="11" fillId="0" borderId="1" xfId="3" applyNumberFormat="1" applyFont="1" applyBorder="1" applyAlignment="1">
      <alignment horizontal="center" vertical="top" wrapText="1"/>
    </xf>
    <xf numFmtId="0" fontId="11" fillId="11" borderId="27" xfId="0" applyFont="1" applyFill="1" applyBorder="1" applyAlignment="1">
      <alignment horizontal="center" wrapText="1"/>
    </xf>
    <xf numFmtId="0" fontId="11" fillId="11" borderId="56" xfId="0" applyFont="1" applyFill="1" applyBorder="1" applyAlignment="1">
      <alignment horizontal="center" wrapText="1"/>
    </xf>
    <xf numFmtId="0" fontId="11" fillId="11" borderId="21" xfId="0" applyFont="1" applyFill="1" applyBorder="1" applyAlignment="1">
      <alignment horizontal="center" wrapText="1"/>
    </xf>
    <xf numFmtId="0" fontId="11" fillId="0" borderId="0" xfId="0" applyFont="1" applyFill="1" applyBorder="1" applyAlignment="1">
      <alignment horizontal="left" vertical="top" wrapText="1"/>
    </xf>
    <xf numFmtId="0" fontId="27" fillId="0" borderId="1" xfId="0" applyFont="1" applyBorder="1" applyAlignment="1">
      <alignment vertical="center" wrapText="1"/>
    </xf>
    <xf numFmtId="0" fontId="11" fillId="0" borderId="1" xfId="0" applyFont="1" applyBorder="1" applyAlignment="1">
      <alignment horizontal="left" wrapText="1"/>
    </xf>
    <xf numFmtId="0" fontId="28" fillId="0" borderId="1" xfId="0" applyFont="1" applyFill="1" applyBorder="1" applyAlignment="1">
      <alignment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3" fontId="28" fillId="0" borderId="1" xfId="0" applyNumberFormat="1" applyFont="1" applyFill="1" applyBorder="1" applyAlignment="1">
      <alignment vertical="center" wrapText="1"/>
    </xf>
    <xf numFmtId="0" fontId="28" fillId="0" borderId="6" xfId="0" applyFont="1" applyBorder="1" applyAlignment="1">
      <alignment vertical="center" wrapText="1"/>
    </xf>
    <xf numFmtId="0" fontId="28" fillId="0" borderId="11" xfId="0" applyFont="1" applyBorder="1" applyAlignment="1">
      <alignment vertical="center" wrapText="1"/>
    </xf>
    <xf numFmtId="0" fontId="29" fillId="0" borderId="1" xfId="0" applyFont="1" applyBorder="1" applyAlignment="1">
      <alignment vertical="center" wrapText="1"/>
    </xf>
    <xf numFmtId="0" fontId="11" fillId="0" borderId="6" xfId="0" applyFont="1" applyFill="1" applyBorder="1" applyAlignment="1">
      <alignment vertical="top" wrapText="1"/>
    </xf>
    <xf numFmtId="0" fontId="29" fillId="0" borderId="6" xfId="0" applyFont="1" applyBorder="1" applyAlignment="1">
      <alignment vertical="center" wrapText="1"/>
    </xf>
    <xf numFmtId="0" fontId="11" fillId="0" borderId="11" xfId="0" applyFont="1" applyFill="1" applyBorder="1" applyAlignment="1">
      <alignment vertical="top" wrapText="1"/>
    </xf>
    <xf numFmtId="0" fontId="29" fillId="0" borderId="11" xfId="0" applyFont="1" applyBorder="1" applyAlignment="1">
      <alignment vertical="center" wrapText="1"/>
    </xf>
    <xf numFmtId="0" fontId="11" fillId="0" borderId="11" xfId="0" applyFont="1" applyBorder="1" applyAlignment="1">
      <alignment vertical="center" wrapText="1"/>
    </xf>
    <xf numFmtId="0" fontId="28" fillId="0" borderId="1" xfId="0" applyFont="1" applyFill="1" applyBorder="1" applyAlignment="1">
      <alignment vertical="top" wrapText="1"/>
    </xf>
    <xf numFmtId="49" fontId="30" fillId="0" borderId="1" xfId="0" applyNumberFormat="1" applyFont="1" applyFill="1" applyBorder="1" applyAlignment="1" applyProtection="1">
      <alignment horizontal="center" vertical="top"/>
    </xf>
    <xf numFmtId="49" fontId="30" fillId="0" borderId="1" xfId="0" applyNumberFormat="1" applyFont="1" applyFill="1" applyBorder="1" applyAlignment="1" applyProtection="1">
      <alignment vertical="top" wrapText="1"/>
    </xf>
    <xf numFmtId="49" fontId="30" fillId="0" borderId="1" xfId="0" applyNumberFormat="1" applyFont="1" applyFill="1" applyBorder="1" applyAlignment="1" applyProtection="1">
      <alignment horizontal="left" vertical="top"/>
    </xf>
    <xf numFmtId="165" fontId="30" fillId="0" borderId="1" xfId="0" applyNumberFormat="1" applyFont="1" applyBorder="1" applyAlignment="1">
      <alignment horizontal="center" vertical="top" wrapText="1"/>
    </xf>
    <xf numFmtId="3" fontId="28" fillId="0" borderId="1" xfId="0" applyNumberFormat="1" applyFont="1" applyFill="1" applyBorder="1" applyAlignment="1">
      <alignment vertical="top" wrapText="1"/>
    </xf>
    <xf numFmtId="0" fontId="28" fillId="0" borderId="1" xfId="0" applyFont="1" applyFill="1" applyBorder="1" applyAlignment="1">
      <alignment horizontal="left" vertical="top" wrapText="1"/>
    </xf>
    <xf numFmtId="0" fontId="28" fillId="0" borderId="55" xfId="0" applyFont="1" applyFill="1" applyBorder="1" applyAlignment="1">
      <alignment vertical="top" wrapText="1"/>
    </xf>
    <xf numFmtId="0" fontId="29" fillId="0" borderId="1" xfId="0" applyFont="1" applyFill="1" applyBorder="1" applyAlignment="1">
      <alignment vertical="top" wrapText="1"/>
    </xf>
    <xf numFmtId="0" fontId="27" fillId="0" borderId="1" xfId="0" applyFont="1" applyBorder="1" applyAlignment="1">
      <alignment vertical="top"/>
    </xf>
    <xf numFmtId="49" fontId="27" fillId="0" borderId="1" xfId="0" applyNumberFormat="1" applyFont="1" applyFill="1" applyBorder="1" applyAlignment="1" applyProtection="1">
      <alignment horizontal="center" vertical="top"/>
    </xf>
    <xf numFmtId="49" fontId="27" fillId="0" borderId="1" xfId="0" applyNumberFormat="1" applyFont="1" applyFill="1" applyBorder="1" applyAlignment="1" applyProtection="1">
      <alignment vertical="top" wrapText="1"/>
    </xf>
    <xf numFmtId="49" fontId="27" fillId="0" borderId="1" xfId="0" applyNumberFormat="1" applyFont="1" applyFill="1" applyBorder="1" applyAlignment="1" applyProtection="1">
      <alignment horizontal="left" vertical="top"/>
    </xf>
    <xf numFmtId="165" fontId="27" fillId="0" borderId="1" xfId="0" applyNumberFormat="1" applyFont="1" applyBorder="1" applyAlignment="1">
      <alignment horizontal="center" vertical="top" wrapText="1"/>
    </xf>
    <xf numFmtId="0" fontId="30" fillId="0" borderId="0" xfId="0" applyFont="1" applyAlignment="1">
      <alignment horizontal="center"/>
    </xf>
    <xf numFmtId="0" fontId="27" fillId="0" borderId="0" xfId="0" applyFont="1" applyAlignment="1">
      <alignment horizontal="center"/>
    </xf>
    <xf numFmtId="0" fontId="31" fillId="0" borderId="1" xfId="0" applyFont="1" applyFill="1" applyBorder="1" applyAlignment="1">
      <alignment vertical="top" wrapText="1"/>
    </xf>
    <xf numFmtId="0" fontId="31" fillId="0" borderId="1" xfId="0" applyFont="1" applyFill="1" applyBorder="1" applyAlignment="1">
      <alignment horizontal="center" vertical="top"/>
    </xf>
    <xf numFmtId="0" fontId="31" fillId="0" borderId="1" xfId="0" applyFont="1" applyBorder="1" applyAlignment="1">
      <alignment vertical="top" wrapText="1"/>
    </xf>
    <xf numFmtId="0" fontId="31" fillId="0" borderId="1" xfId="0" applyFont="1" applyBorder="1" applyAlignment="1">
      <alignment horizontal="center" vertical="top"/>
    </xf>
    <xf numFmtId="0" fontId="31" fillId="0" borderId="1" xfId="0" applyFont="1" applyBorder="1" applyAlignment="1">
      <alignment horizontal="left" vertical="top" wrapText="1"/>
    </xf>
    <xf numFmtId="0" fontId="31" fillId="0" borderId="1" xfId="0" applyFont="1" applyBorder="1" applyAlignment="1">
      <alignment horizontal="left" vertical="top"/>
    </xf>
    <xf numFmtId="169" fontId="31" fillId="0" borderId="1" xfId="0" applyNumberFormat="1" applyFont="1" applyBorder="1" applyAlignment="1">
      <alignment horizontal="right" vertical="top" wrapText="1"/>
    </xf>
    <xf numFmtId="165" fontId="31" fillId="0" borderId="1" xfId="0" applyNumberFormat="1" applyFont="1" applyBorder="1" applyAlignment="1">
      <alignment horizontal="center" vertical="top" wrapText="1"/>
    </xf>
    <xf numFmtId="0" fontId="31" fillId="0" borderId="1" xfId="0" applyFont="1" applyFill="1" applyBorder="1" applyAlignment="1">
      <alignment horizontal="center" vertical="top" wrapText="1"/>
    </xf>
    <xf numFmtId="165" fontId="31" fillId="0" borderId="1" xfId="0" applyNumberFormat="1" applyFont="1" applyFill="1" applyBorder="1" applyAlignment="1">
      <alignment horizontal="left" vertical="top" wrapText="1"/>
    </xf>
    <xf numFmtId="0" fontId="31" fillId="0" borderId="1" xfId="0" applyFont="1" applyBorder="1" applyAlignment="1">
      <alignment vertical="top"/>
    </xf>
    <xf numFmtId="0" fontId="31" fillId="0" borderId="1" xfId="0" applyFont="1" applyFill="1" applyBorder="1" applyAlignment="1">
      <alignment vertical="top"/>
    </xf>
    <xf numFmtId="0" fontId="31" fillId="0" borderId="1" xfId="0" applyFont="1" applyFill="1" applyBorder="1" applyAlignment="1">
      <alignment horizontal="left" vertical="top" wrapText="1"/>
    </xf>
    <xf numFmtId="0" fontId="31" fillId="0" borderId="1" xfId="0" applyFont="1" applyFill="1" applyBorder="1" applyAlignment="1">
      <alignment horizontal="left" vertical="top"/>
    </xf>
    <xf numFmtId="169" fontId="31" fillId="0" borderId="1" xfId="0" applyNumberFormat="1" applyFont="1" applyFill="1" applyBorder="1" applyAlignment="1">
      <alignment horizontal="right" vertical="top" wrapText="1"/>
    </xf>
    <xf numFmtId="3" fontId="31" fillId="0" borderId="1" xfId="0" applyNumberFormat="1" applyFont="1" applyFill="1" applyBorder="1" applyAlignment="1">
      <alignment horizontal="center" vertical="top"/>
    </xf>
    <xf numFmtId="0" fontId="31" fillId="0" borderId="0" xfId="0" applyFont="1" applyAlignment="1">
      <alignment vertical="top"/>
    </xf>
    <xf numFmtId="0" fontId="31" fillId="0" borderId="6" xfId="0" applyFont="1" applyFill="1" applyBorder="1" applyAlignment="1">
      <alignment horizontal="left" vertical="top" wrapText="1"/>
    </xf>
    <xf numFmtId="0" fontId="31" fillId="0" borderId="6" xfId="0" applyFont="1" applyFill="1" applyBorder="1" applyAlignment="1">
      <alignment horizontal="left" vertical="top"/>
    </xf>
    <xf numFmtId="169" fontId="31" fillId="0" borderId="6" xfId="0" applyNumberFormat="1" applyFont="1" applyFill="1" applyBorder="1" applyAlignment="1">
      <alignment horizontal="right" vertical="top" wrapText="1"/>
    </xf>
    <xf numFmtId="0" fontId="31" fillId="0" borderId="6" xfId="0" applyFont="1" applyFill="1" applyBorder="1" applyAlignment="1">
      <alignment horizontal="center" vertical="top"/>
    </xf>
    <xf numFmtId="165" fontId="31" fillId="0" borderId="6" xfId="0" applyNumberFormat="1" applyFont="1" applyFill="1" applyBorder="1" applyAlignment="1">
      <alignment horizontal="left" vertical="top" wrapText="1"/>
    </xf>
    <xf numFmtId="0" fontId="31" fillId="0" borderId="11" xfId="0" applyFont="1" applyFill="1" applyBorder="1" applyAlignment="1">
      <alignment horizontal="center" vertical="top"/>
    </xf>
    <xf numFmtId="0" fontId="31" fillId="0" borderId="11" xfId="0" applyFont="1" applyFill="1" applyBorder="1" applyAlignment="1">
      <alignment horizontal="left" vertical="top" wrapText="1"/>
    </xf>
    <xf numFmtId="0" fontId="31" fillId="0" borderId="11" xfId="0" applyFont="1" applyFill="1" applyBorder="1" applyAlignment="1">
      <alignment horizontal="left" vertical="top"/>
    </xf>
    <xf numFmtId="169" fontId="31" fillId="0" borderId="11" xfId="0" applyNumberFormat="1" applyFont="1" applyFill="1" applyBorder="1" applyAlignment="1">
      <alignment horizontal="right" vertical="top" wrapText="1"/>
    </xf>
    <xf numFmtId="165" fontId="31" fillId="0" borderId="11" xfId="0" applyNumberFormat="1" applyFont="1" applyFill="1" applyBorder="1" applyAlignment="1">
      <alignment horizontal="left" vertical="top" wrapText="1"/>
    </xf>
    <xf numFmtId="1" fontId="31" fillId="0" borderId="1" xfId="0" applyNumberFormat="1" applyFont="1" applyFill="1" applyBorder="1" applyAlignment="1">
      <alignment horizontal="center" vertical="top"/>
    </xf>
    <xf numFmtId="169" fontId="31" fillId="0" borderId="1" xfId="0" quotePrefix="1" applyNumberFormat="1" applyFont="1" applyBorder="1" applyAlignment="1">
      <alignment horizontal="right" vertical="top" wrapText="1"/>
    </xf>
    <xf numFmtId="0" fontId="28" fillId="0" borderId="1" xfId="3" applyFont="1" applyFill="1" applyBorder="1" applyAlignment="1">
      <alignment vertical="top" wrapText="1"/>
    </xf>
    <xf numFmtId="3" fontId="28" fillId="0" borderId="1" xfId="3" applyNumberFormat="1" applyFont="1" applyFill="1" applyBorder="1" applyAlignment="1">
      <alignment vertical="top" wrapText="1"/>
    </xf>
    <xf numFmtId="0" fontId="28" fillId="0" borderId="1" xfId="3" applyFont="1" applyFill="1" applyBorder="1" applyAlignment="1">
      <alignment horizontal="center" vertical="top" wrapText="1"/>
    </xf>
    <xf numFmtId="0" fontId="28" fillId="0" borderId="1" xfId="3" applyFont="1" applyFill="1" applyBorder="1" applyAlignment="1">
      <alignment horizontal="center" vertical="center" wrapText="1"/>
    </xf>
    <xf numFmtId="0" fontId="30" fillId="0" borderId="1" xfId="3" applyFont="1" applyFill="1" applyBorder="1" applyAlignment="1">
      <alignment vertical="top"/>
    </xf>
    <xf numFmtId="17" fontId="30" fillId="0" borderId="1" xfId="3" applyNumberFormat="1" applyFont="1" applyFill="1" applyBorder="1" applyAlignment="1">
      <alignment vertical="top"/>
    </xf>
    <xf numFmtId="0" fontId="30" fillId="0" borderId="1" xfId="3" applyFont="1" applyBorder="1" applyAlignment="1">
      <alignment vertical="top" wrapText="1"/>
    </xf>
    <xf numFmtId="0" fontId="27" fillId="0" borderId="1" xfId="3" applyFont="1" applyFill="1" applyBorder="1" applyAlignment="1">
      <alignment horizontal="center" vertical="center"/>
    </xf>
    <xf numFmtId="0" fontId="14" fillId="13" borderId="0" xfId="0" applyFont="1" applyFill="1" applyBorder="1" applyAlignment="1">
      <alignment horizontal="left" vertical="top" wrapText="1"/>
    </xf>
    <xf numFmtId="0" fontId="12" fillId="13" borderId="0" xfId="0" applyFont="1" applyFill="1" applyBorder="1" applyAlignment="1">
      <alignment horizontal="left" vertical="top" wrapText="1"/>
    </xf>
    <xf numFmtId="0" fontId="0" fillId="13" borderId="0" xfId="0" applyFill="1" applyBorder="1"/>
    <xf numFmtId="0" fontId="14" fillId="13" borderId="0" xfId="0" applyFont="1" applyFill="1" applyBorder="1" applyAlignment="1">
      <alignment wrapText="1"/>
    </xf>
    <xf numFmtId="3" fontId="0" fillId="0" borderId="1" xfId="0" applyNumberFormat="1" applyFill="1" applyBorder="1" applyAlignment="1">
      <alignment horizontal="right"/>
    </xf>
    <xf numFmtId="3" fontId="0" fillId="0" borderId="25" xfId="0" applyNumberFormat="1" applyFill="1" applyBorder="1" applyAlignment="1">
      <alignment horizontal="right"/>
    </xf>
    <xf numFmtId="164" fontId="1" fillId="0" borderId="12" xfId="0" applyNumberFormat="1" applyFont="1" applyBorder="1" applyAlignment="1">
      <alignment horizontal="right" vertical="center" wrapText="1"/>
    </xf>
    <xf numFmtId="0" fontId="8" fillId="0" borderId="23" xfId="0" applyFont="1" applyBorder="1" applyAlignment="1">
      <alignment horizontal="right" wrapText="1"/>
    </xf>
    <xf numFmtId="3" fontId="2" fillId="2" borderId="3" xfId="0" applyNumberFormat="1" applyFont="1" applyFill="1" applyBorder="1" applyAlignment="1">
      <alignment horizontal="right" vertical="center" wrapText="1"/>
    </xf>
    <xf numFmtId="17" fontId="8" fillId="0" borderId="22" xfId="0" applyNumberFormat="1" applyFont="1" applyBorder="1" applyAlignment="1">
      <alignment horizontal="right" vertical="center" wrapText="1"/>
    </xf>
    <xf numFmtId="164" fontId="1"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right" vertical="center" wrapText="1"/>
    </xf>
    <xf numFmtId="164" fontId="1" fillId="0" borderId="2" xfId="0" applyNumberFormat="1" applyFont="1" applyFill="1" applyBorder="1" applyAlignment="1">
      <alignment horizontal="right" vertical="center" wrapText="1"/>
    </xf>
    <xf numFmtId="171" fontId="2" fillId="3" borderId="30" xfId="0" applyNumberFormat="1" applyFont="1" applyFill="1" applyBorder="1"/>
    <xf numFmtId="171" fontId="2" fillId="3" borderId="16" xfId="0" applyNumberFormat="1" applyFont="1" applyFill="1" applyBorder="1"/>
    <xf numFmtId="171" fontId="2" fillId="3" borderId="17" xfId="0" applyNumberFormat="1" applyFont="1" applyFill="1" applyBorder="1"/>
    <xf numFmtId="171" fontId="2" fillId="3" borderId="9" xfId="0" applyNumberFormat="1" applyFont="1" applyFill="1" applyBorder="1"/>
    <xf numFmtId="0" fontId="10" fillId="0" borderId="12" xfId="0" applyFont="1" applyBorder="1" applyAlignment="1">
      <alignment vertical="center" wrapText="1"/>
    </xf>
    <xf numFmtId="0" fontId="2" fillId="0" borderId="0" xfId="0" applyFont="1" applyBorder="1"/>
    <xf numFmtId="0" fontId="8" fillId="0" borderId="23" xfId="0" applyFont="1" applyFill="1" applyBorder="1" applyAlignment="1">
      <alignment horizontal="right" wrapText="1"/>
    </xf>
    <xf numFmtId="3" fontId="1" fillId="0" borderId="2"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70" fontId="1" fillId="0" borderId="1" xfId="0" applyNumberFormat="1" applyFont="1" applyBorder="1" applyAlignment="1">
      <alignment vertical="center"/>
    </xf>
    <xf numFmtId="170" fontId="1" fillId="0" borderId="11" xfId="0" applyNumberFormat="1" applyFont="1" applyBorder="1" applyAlignment="1">
      <alignment vertical="center"/>
    </xf>
    <xf numFmtId="17" fontId="8" fillId="0" borderId="23" xfId="0" applyNumberFormat="1" applyFont="1" applyBorder="1" applyAlignment="1">
      <alignment horizontal="right" vertical="center" wrapText="1"/>
    </xf>
    <xf numFmtId="44" fontId="1" fillId="0" borderId="3" xfId="0" applyNumberFormat="1" applyFont="1" applyBorder="1" applyAlignment="1">
      <alignment wrapText="1"/>
    </xf>
    <xf numFmtId="44" fontId="1" fillId="0" borderId="3" xfId="0" applyNumberFormat="1" applyFont="1" applyFill="1" applyBorder="1" applyAlignment="1">
      <alignment wrapText="1"/>
    </xf>
    <xf numFmtId="0" fontId="1" fillId="0" borderId="57" xfId="0" applyFont="1" applyBorder="1" applyAlignment="1">
      <alignment wrapText="1"/>
    </xf>
    <xf numFmtId="0" fontId="10" fillId="0" borderId="3" xfId="0" applyFont="1" applyBorder="1" applyAlignment="1">
      <alignment vertical="center" wrapText="1"/>
    </xf>
    <xf numFmtId="44" fontId="1" fillId="0" borderId="3" xfId="0" applyNumberFormat="1" applyFont="1" applyFill="1" applyBorder="1" applyAlignment="1">
      <alignment vertical="center" wrapText="1"/>
    </xf>
    <xf numFmtId="0" fontId="33" fillId="0" borderId="3" xfId="0" applyFont="1" applyBorder="1" applyAlignment="1">
      <alignment vertical="top" wrapText="1"/>
    </xf>
    <xf numFmtId="44" fontId="33" fillId="0" borderId="3" xfId="0" applyNumberFormat="1" applyFont="1" applyBorder="1" applyAlignment="1">
      <alignment vertical="top" wrapText="1"/>
    </xf>
    <xf numFmtId="3" fontId="2" fillId="2" borderId="42" xfId="0" applyNumberFormat="1" applyFont="1" applyFill="1" applyBorder="1" applyAlignment="1">
      <alignment horizontal="right" vertical="center" wrapText="1"/>
    </xf>
    <xf numFmtId="164" fontId="2" fillId="2" borderId="23" xfId="0" applyNumberFormat="1" applyFont="1" applyFill="1" applyBorder="1" applyAlignment="1">
      <alignment horizontal="right" vertical="center" wrapText="1"/>
    </xf>
    <xf numFmtId="164" fontId="8" fillId="0" borderId="36" xfId="0" applyNumberFormat="1" applyFont="1" applyBorder="1" applyAlignment="1">
      <alignment horizontal="center" vertical="center" wrapText="1"/>
    </xf>
    <xf numFmtId="0" fontId="32" fillId="0" borderId="3" xfId="1" applyFont="1" applyBorder="1" applyAlignment="1" applyProtection="1">
      <alignment horizontal="center" vertical="center" wrapText="1"/>
    </xf>
    <xf numFmtId="164" fontId="8" fillId="0" borderId="58" xfId="0" applyNumberFormat="1" applyFont="1" applyBorder="1" applyAlignment="1">
      <alignment horizontal="center" vertical="center" wrapText="1"/>
    </xf>
    <xf numFmtId="164" fontId="8" fillId="11" borderId="36" xfId="0" applyNumberFormat="1" applyFont="1" applyFill="1" applyBorder="1" applyAlignment="1">
      <alignment horizontal="center" vertical="center" wrapText="1"/>
    </xf>
    <xf numFmtId="0" fontId="34" fillId="0" borderId="3" xfId="0" applyFont="1" applyBorder="1" applyAlignment="1">
      <alignment horizontal="center" vertical="center" wrapText="1"/>
    </xf>
    <xf numFmtId="164" fontId="8" fillId="0" borderId="36" xfId="0" applyNumberFormat="1" applyFont="1" applyFill="1" applyBorder="1" applyAlignment="1">
      <alignment horizontal="center" vertical="center" wrapText="1"/>
    </xf>
    <xf numFmtId="0" fontId="34"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64" fontId="10" fillId="2" borderId="36"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164" fontId="2" fillId="2" borderId="37" xfId="0" applyNumberFormat="1" applyFont="1" applyFill="1" applyBorder="1" applyAlignment="1">
      <alignment horizontal="right" vertical="center" wrapText="1"/>
    </xf>
    <xf numFmtId="0" fontId="8" fillId="0" borderId="11"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NumberFormat="1" applyFont="1" applyFill="1" applyBorder="1" applyAlignment="1">
      <alignment vertical="center"/>
    </xf>
    <xf numFmtId="0" fontId="10" fillId="0" borderId="11" xfId="0" applyFont="1" applyFill="1" applyBorder="1" applyAlignment="1">
      <alignment vertical="center" wrapText="1"/>
    </xf>
    <xf numFmtId="44" fontId="10" fillId="0" borderId="3" xfId="0" applyNumberFormat="1" applyFont="1" applyBorder="1" applyAlignment="1">
      <alignment vertical="top" wrapText="1"/>
    </xf>
    <xf numFmtId="0" fontId="14" fillId="0" borderId="57"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33" fillId="0" borderId="1" xfId="0" applyFont="1" applyFill="1" applyBorder="1" applyAlignment="1">
      <alignment vertical="top"/>
    </xf>
    <xf numFmtId="44" fontId="33" fillId="0" borderId="1" xfId="0" applyNumberFormat="1" applyFont="1" applyFill="1" applyBorder="1" applyAlignment="1">
      <alignment vertical="top" wrapText="1"/>
    </xf>
    <xf numFmtId="44" fontId="2" fillId="0" borderId="11" xfId="0" applyNumberFormat="1" applyFont="1" applyFill="1" applyBorder="1" applyAlignment="1">
      <alignment vertical="top" wrapText="1"/>
    </xf>
    <xf numFmtId="0" fontId="5" fillId="0" borderId="0" xfId="0" applyFont="1" applyAlignment="1">
      <alignment horizontal="left" wrapText="1"/>
    </xf>
    <xf numFmtId="0" fontId="5" fillId="0" borderId="0" xfId="0" applyFont="1" applyAlignment="1">
      <alignment wrapText="1"/>
    </xf>
    <xf numFmtId="0" fontId="0" fillId="0" borderId="0" xfId="0"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top" wrapText="1"/>
    </xf>
    <xf numFmtId="0" fontId="5" fillId="0" borderId="0" xfId="0" applyFont="1" applyAlignment="1">
      <alignment vertical="top" wrapText="1"/>
    </xf>
    <xf numFmtId="0" fontId="5" fillId="0" borderId="39" xfId="0" applyFont="1" applyBorder="1" applyAlignment="1">
      <alignment wrapText="1"/>
    </xf>
    <xf numFmtId="0" fontId="2" fillId="2" borderId="44" xfId="0" applyFont="1" applyFill="1" applyBorder="1" applyAlignment="1">
      <alignment horizontal="center" wrapText="1"/>
    </xf>
    <xf numFmtId="0" fontId="2" fillId="2" borderId="18" xfId="0" applyFont="1" applyFill="1" applyBorder="1" applyAlignment="1">
      <alignment horizontal="center" wrapText="1"/>
    </xf>
    <xf numFmtId="0" fontId="2" fillId="2" borderId="24" xfId="0" applyFont="1" applyFill="1" applyBorder="1" applyAlignment="1">
      <alignment horizontal="center" wrapText="1"/>
    </xf>
    <xf numFmtId="0" fontId="11" fillId="3" borderId="0" xfId="0" applyFont="1" applyFill="1" applyAlignment="1">
      <alignment horizontal="left"/>
    </xf>
    <xf numFmtId="0" fontId="0" fillId="3" borderId="0" xfId="0" applyFill="1"/>
    <xf numFmtId="0" fontId="5" fillId="10" borderId="0" xfId="0" applyFont="1" applyFill="1" applyAlignment="1">
      <alignment horizontal="left" wrapText="1"/>
    </xf>
    <xf numFmtId="0" fontId="2" fillId="9" borderId="45" xfId="0" applyFont="1" applyFill="1" applyBorder="1" applyAlignment="1">
      <alignment horizontal="center" wrapText="1"/>
    </xf>
    <xf numFmtId="0" fontId="2" fillId="9" borderId="46" xfId="0" applyFont="1" applyFill="1" applyBorder="1" applyAlignment="1">
      <alignment horizontal="center" wrapText="1"/>
    </xf>
    <xf numFmtId="0" fontId="2" fillId="9" borderId="20" xfId="0" applyFont="1" applyFill="1" applyBorder="1" applyAlignment="1">
      <alignment horizontal="center" wrapText="1"/>
    </xf>
    <xf numFmtId="0" fontId="14" fillId="0" borderId="0" xfId="0" applyFont="1" applyAlignment="1">
      <alignment horizontal="left"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6" fillId="2" borderId="5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1" fillId="0" borderId="11" xfId="0" applyFont="1" applyBorder="1" applyAlignment="1">
      <alignment horizontal="center"/>
    </xf>
    <xf numFmtId="0" fontId="2" fillId="8" borderId="47" xfId="0" applyFont="1" applyFill="1" applyBorder="1" applyAlignment="1">
      <alignment horizontal="center" vertical="center" wrapText="1"/>
    </xf>
    <xf numFmtId="0" fontId="2" fillId="8" borderId="48" xfId="0" applyFont="1" applyFill="1" applyBorder="1" applyAlignment="1">
      <alignment horizontal="center" vertical="center" wrapText="1"/>
    </xf>
    <xf numFmtId="0" fontId="2" fillId="8" borderId="49" xfId="0" applyFont="1" applyFill="1" applyBorder="1" applyAlignment="1">
      <alignment horizontal="center" vertical="center" wrapText="1"/>
    </xf>
    <xf numFmtId="0" fontId="11" fillId="0" borderId="11" xfId="0" applyFont="1" applyBorder="1" applyAlignment="1">
      <alignment horizontal="center" wrapText="1"/>
    </xf>
    <xf numFmtId="0" fontId="11" fillId="3" borderId="12" xfId="0" applyFont="1" applyFill="1" applyBorder="1" applyAlignment="1">
      <alignment horizontal="center" wrapText="1"/>
    </xf>
    <xf numFmtId="0" fontId="11" fillId="3" borderId="3" xfId="0" applyFont="1" applyFill="1" applyBorder="1" applyAlignment="1">
      <alignment horizontal="center" wrapText="1"/>
    </xf>
    <xf numFmtId="0" fontId="2" fillId="2" borderId="45" xfId="0" applyFont="1" applyFill="1" applyBorder="1" applyAlignment="1">
      <alignment horizontal="center" wrapText="1"/>
    </xf>
    <xf numFmtId="0" fontId="2" fillId="2" borderId="46" xfId="0" applyFont="1" applyFill="1" applyBorder="1" applyAlignment="1">
      <alignment horizontal="center" wrapText="1"/>
    </xf>
    <xf numFmtId="0" fontId="2" fillId="2" borderId="20" xfId="0" applyFont="1" applyFill="1" applyBorder="1" applyAlignment="1">
      <alignment horizontal="center" wrapText="1"/>
    </xf>
    <xf numFmtId="0" fontId="2" fillId="2" borderId="16"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5" xfId="0" applyFont="1" applyFill="1" applyBorder="1" applyAlignment="1">
      <alignment horizontal="center" wrapText="1"/>
    </xf>
    <xf numFmtId="0" fontId="2" fillId="7" borderId="45" xfId="0" applyFont="1" applyFill="1" applyBorder="1" applyAlignment="1">
      <alignment horizontal="center" wrapText="1"/>
    </xf>
    <xf numFmtId="0" fontId="2" fillId="7" borderId="20" xfId="0" applyFont="1" applyFill="1" applyBorder="1" applyAlignment="1">
      <alignment horizontal="center" wrapText="1"/>
    </xf>
    <xf numFmtId="0" fontId="2" fillId="2" borderId="6" xfId="0" applyFont="1" applyFill="1" applyBorder="1" applyAlignment="1">
      <alignment horizontal="right" vertical="center" wrapText="1"/>
    </xf>
    <xf numFmtId="0" fontId="2" fillId="2" borderId="42" xfId="0" applyFont="1" applyFill="1" applyBorder="1" applyAlignment="1">
      <alignment horizontal="right" vertical="center" wrapText="1"/>
    </xf>
    <xf numFmtId="0" fontId="2" fillId="0" borderId="34" xfId="0" applyFont="1" applyBorder="1" applyAlignment="1">
      <alignment horizontal="right" vertical="center" wrapText="1"/>
    </xf>
    <xf numFmtId="0" fontId="2" fillId="0" borderId="9" xfId="0" applyFont="1" applyBorder="1" applyAlignment="1">
      <alignment horizontal="right" vertical="center" wrapText="1"/>
    </xf>
    <xf numFmtId="0" fontId="2" fillId="2" borderId="17" xfId="0" applyFont="1" applyFill="1" applyBorder="1" applyAlignment="1">
      <alignment horizontal="center"/>
    </xf>
    <xf numFmtId="0" fontId="2" fillId="2" borderId="3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53" xfId="0" applyFont="1" applyFill="1" applyBorder="1" applyAlignment="1">
      <alignment horizontal="center" wrapText="1"/>
    </xf>
    <xf numFmtId="0" fontId="2" fillId="2" borderId="48" xfId="0" applyFont="1" applyFill="1" applyBorder="1" applyAlignment="1">
      <alignment horizontal="center" wrapText="1"/>
    </xf>
    <xf numFmtId="0" fontId="2" fillId="2" borderId="49" xfId="0" applyFont="1" applyFill="1" applyBorder="1" applyAlignment="1">
      <alignment horizontal="center" wrapText="1"/>
    </xf>
    <xf numFmtId="0" fontId="2" fillId="2" borderId="45" xfId="0" applyFont="1" applyFill="1" applyBorder="1" applyAlignment="1">
      <alignment horizontal="center"/>
    </xf>
    <xf numFmtId="0" fontId="2" fillId="2" borderId="46" xfId="0" applyFont="1" applyFill="1" applyBorder="1" applyAlignment="1">
      <alignment horizontal="center"/>
    </xf>
    <xf numFmtId="0" fontId="2" fillId="2" borderId="20" xfId="0" applyFont="1" applyFill="1" applyBorder="1" applyAlignment="1">
      <alignment horizontal="center"/>
    </xf>
    <xf numFmtId="0" fontId="2" fillId="2" borderId="34" xfId="0" applyFont="1" applyFill="1" applyBorder="1" applyAlignment="1">
      <alignment horizontal="center"/>
    </xf>
    <xf numFmtId="0" fontId="2" fillId="2" borderId="9" xfId="0" applyFont="1" applyFill="1" applyBorder="1" applyAlignment="1">
      <alignment horizontal="center"/>
    </xf>
    <xf numFmtId="0" fontId="2" fillId="3" borderId="45" xfId="0" applyFont="1" applyFill="1" applyBorder="1" applyAlignment="1">
      <alignment horizontal="center" wrapText="1"/>
    </xf>
    <xf numFmtId="0" fontId="2" fillId="3" borderId="20" xfId="0" applyFont="1" applyFill="1" applyBorder="1" applyAlignment="1">
      <alignment horizontal="center" wrapText="1"/>
    </xf>
    <xf numFmtId="0" fontId="2" fillId="0" borderId="45" xfId="0" applyFont="1" applyBorder="1" applyAlignment="1">
      <alignment horizontal="right" vertical="center"/>
    </xf>
    <xf numFmtId="0" fontId="2" fillId="0" borderId="20" xfId="0" applyFont="1" applyBorder="1" applyAlignment="1">
      <alignment horizontal="right" vertical="center"/>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31" xfId="0" applyFont="1" applyFill="1" applyBorder="1" applyAlignment="1">
      <alignment horizont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Alignment="1">
      <alignment horizontal="left"/>
    </xf>
    <xf numFmtId="0" fontId="21" fillId="0" borderId="0" xfId="0" applyNumberFormat="1" applyFont="1" applyAlignment="1">
      <alignment vertical="center"/>
    </xf>
    <xf numFmtId="0" fontId="21" fillId="0" borderId="0" xfId="0" applyFont="1" applyFill="1" applyAlignment="1">
      <alignment horizontal="left" vertical="top" wrapText="1"/>
    </xf>
    <xf numFmtId="0" fontId="29" fillId="0" borderId="1" xfId="0" applyFont="1" applyBorder="1" applyAlignment="1">
      <alignment vertical="center" wrapText="1"/>
    </xf>
    <xf numFmtId="0" fontId="27" fillId="0" borderId="0" xfId="0" applyFont="1" applyAlignment="1">
      <alignment horizontal="left"/>
    </xf>
    <xf numFmtId="17" fontId="29" fillId="0" borderId="1" xfId="0" applyNumberFormat="1" applyFont="1" applyBorder="1" applyAlignment="1">
      <alignment vertical="center" wrapText="1"/>
    </xf>
    <xf numFmtId="0" fontId="29" fillId="0" borderId="1" xfId="0" applyFont="1" applyBorder="1" applyAlignment="1">
      <alignment horizontal="center" vertical="center" wrapText="1"/>
    </xf>
    <xf numFmtId="0" fontId="29" fillId="0" borderId="1" xfId="0" applyFont="1" applyFill="1" applyBorder="1" applyAlignment="1">
      <alignment vertical="center" wrapText="1"/>
    </xf>
    <xf numFmtId="0" fontId="29" fillId="0" borderId="6" xfId="0" applyFont="1" applyBorder="1" applyAlignment="1">
      <alignment horizontal="center" vertical="center" wrapText="1"/>
    </xf>
    <xf numFmtId="0" fontId="29" fillId="0" borderId="11" xfId="0" applyFont="1" applyBorder="1" applyAlignment="1">
      <alignment horizontal="center" vertical="center" wrapText="1"/>
    </xf>
    <xf numFmtId="0" fontId="28" fillId="0" borderId="1" xfId="0" applyFont="1" applyBorder="1" applyAlignment="1">
      <alignment vertical="center" wrapText="1"/>
    </xf>
    <xf numFmtId="0" fontId="28" fillId="0" borderId="6" xfId="0" applyFont="1" applyBorder="1" applyAlignment="1">
      <alignment horizontal="center" vertical="center" wrapText="1"/>
    </xf>
    <xf numFmtId="0" fontId="28" fillId="0" borderId="11" xfId="0" applyFont="1" applyBorder="1" applyAlignment="1">
      <alignment horizontal="center" vertical="center" wrapText="1"/>
    </xf>
    <xf numFmtId="17" fontId="28" fillId="0" borderId="1" xfId="0" applyNumberFormat="1" applyFont="1" applyBorder="1" applyAlignment="1">
      <alignment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3" fontId="28" fillId="0" borderId="1" xfId="0" applyNumberFormat="1" applyFont="1" applyFill="1" applyBorder="1" applyAlignment="1">
      <alignment horizontal="left" vertical="center" wrapText="1"/>
    </xf>
    <xf numFmtId="0" fontId="29" fillId="0" borderId="1" xfId="0" applyFont="1" applyFill="1" applyBorder="1" applyAlignment="1">
      <alignment horizontal="center" vertical="center" wrapText="1"/>
    </xf>
    <xf numFmtId="3" fontId="29" fillId="0" borderId="1" xfId="0" applyNumberFormat="1" applyFont="1" applyFill="1" applyBorder="1" applyAlignment="1">
      <alignment vertical="center" wrapText="1"/>
    </xf>
    <xf numFmtId="3" fontId="28" fillId="0" borderId="1" xfId="0" applyNumberFormat="1" applyFont="1" applyFill="1" applyBorder="1" applyAlignment="1">
      <alignment vertical="center" wrapText="1"/>
    </xf>
    <xf numFmtId="0" fontId="28" fillId="12" borderId="1" xfId="0" applyFont="1" applyFill="1" applyBorder="1" applyAlignment="1">
      <alignment vertical="center" wrapText="1"/>
    </xf>
    <xf numFmtId="0" fontId="28" fillId="0" borderId="1" xfId="0" applyFont="1" applyBorder="1" applyAlignment="1">
      <alignment horizontal="left" vertical="center" wrapText="1"/>
    </xf>
    <xf numFmtId="0" fontId="11" fillId="13" borderId="0" xfId="0" applyFont="1" applyFill="1" applyBorder="1" applyAlignment="1">
      <alignment horizontal="left" vertical="top" wrapText="1"/>
    </xf>
    <xf numFmtId="0" fontId="11" fillId="13" borderId="0" xfId="0" applyFont="1" applyFill="1" applyAlignment="1">
      <alignment vertical="top" wrapText="1"/>
    </xf>
    <xf numFmtId="0" fontId="11" fillId="0" borderId="0" xfId="0" applyFont="1"/>
    <xf numFmtId="0" fontId="12" fillId="0" borderId="0" xfId="0" applyFont="1" applyBorder="1" applyAlignment="1">
      <alignment vertical="top" wrapText="1"/>
    </xf>
    <xf numFmtId="0" fontId="12" fillId="0" borderId="0" xfId="0" applyFont="1" applyBorder="1" applyAlignment="1">
      <alignment horizontal="left" vertical="top" wrapText="1"/>
    </xf>
  </cellXfs>
  <cellStyles count="4">
    <cellStyle name="Hyperlink" xfId="1" builtinId="8"/>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fueleconomy.gov/" TargetMode="External"/><Relationship Id="rId2" Type="http://schemas.openxmlformats.org/officeDocument/2006/relationships/hyperlink" Target="http://www.fueleconomy.gov/" TargetMode="External"/><Relationship Id="rId1" Type="http://schemas.openxmlformats.org/officeDocument/2006/relationships/hyperlink" Target="http://www.energystar.gov/ia/business/downloads/BP_Checklist.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7"/>
  <sheetViews>
    <sheetView tabSelected="1" zoomScaleNormal="100" workbookViewId="0">
      <selection activeCell="B25" sqref="B25"/>
    </sheetView>
  </sheetViews>
  <sheetFormatPr defaultRowHeight="12.75" x14ac:dyDescent="0.2"/>
  <cols>
    <col min="1" max="1" width="22.5703125" customWidth="1"/>
    <col min="2" max="2" width="23.85546875" customWidth="1"/>
    <col min="11" max="11" width="9.28515625" hidden="1" customWidth="1"/>
  </cols>
  <sheetData>
    <row r="1" spans="1:11" ht="26.25" customHeight="1" x14ac:dyDescent="0.2">
      <c r="A1" s="159" t="s">
        <v>156</v>
      </c>
      <c r="B1" s="140"/>
      <c r="C1" s="140"/>
      <c r="D1" s="140"/>
      <c r="E1" s="140"/>
      <c r="F1" s="140"/>
      <c r="G1" s="140"/>
      <c r="H1" s="140"/>
      <c r="I1" s="140"/>
      <c r="J1" s="140"/>
      <c r="K1" s="140"/>
    </row>
    <row r="2" spans="1:11" x14ac:dyDescent="0.2">
      <c r="A2" s="424" t="s">
        <v>195</v>
      </c>
      <c r="B2" s="425"/>
      <c r="C2" s="425"/>
      <c r="D2" s="425"/>
      <c r="E2" s="425"/>
      <c r="F2" s="425"/>
      <c r="G2" s="425"/>
      <c r="H2" s="425"/>
      <c r="I2" s="425"/>
      <c r="J2" s="425"/>
      <c r="K2" s="140"/>
    </row>
    <row r="3" spans="1:11" ht="35.25" customHeight="1" x14ac:dyDescent="0.2">
      <c r="A3" s="425"/>
      <c r="B3" s="425"/>
      <c r="C3" s="425"/>
      <c r="D3" s="425"/>
      <c r="E3" s="425"/>
      <c r="F3" s="425"/>
      <c r="G3" s="425"/>
      <c r="H3" s="425"/>
      <c r="I3" s="425"/>
      <c r="J3" s="425"/>
      <c r="K3" s="140"/>
    </row>
    <row r="4" spans="1:11" ht="21" customHeight="1" x14ac:dyDescent="0.2">
      <c r="A4" s="424" t="s">
        <v>179</v>
      </c>
      <c r="B4" s="425"/>
      <c r="C4" s="425"/>
      <c r="D4" s="425"/>
      <c r="E4" s="425"/>
      <c r="F4" s="425"/>
      <c r="G4" s="425"/>
      <c r="H4" s="425"/>
      <c r="I4" s="425"/>
      <c r="J4" s="425"/>
      <c r="K4" s="140"/>
    </row>
    <row r="5" spans="1:11" ht="24.75" customHeight="1" x14ac:dyDescent="0.2">
      <c r="A5" s="424" t="s">
        <v>154</v>
      </c>
      <c r="B5" s="425"/>
      <c r="C5" s="425"/>
      <c r="D5" s="425"/>
      <c r="E5" s="425"/>
      <c r="F5" s="425"/>
      <c r="G5" s="425"/>
      <c r="H5" s="425"/>
      <c r="I5" s="425"/>
      <c r="J5" s="425"/>
      <c r="K5" s="140"/>
    </row>
    <row r="6" spans="1:11" x14ac:dyDescent="0.2">
      <c r="A6" s="424" t="s">
        <v>180</v>
      </c>
      <c r="B6" s="425"/>
      <c r="C6" s="425"/>
      <c r="D6" s="425"/>
      <c r="E6" s="425"/>
      <c r="F6" s="425"/>
      <c r="G6" s="425"/>
      <c r="H6" s="425"/>
      <c r="I6" s="425"/>
      <c r="J6" s="425"/>
      <c r="K6" s="140"/>
    </row>
    <row r="7" spans="1:11" x14ac:dyDescent="0.2">
      <c r="A7" s="425"/>
      <c r="B7" s="425"/>
      <c r="C7" s="425"/>
      <c r="D7" s="425"/>
      <c r="E7" s="425"/>
      <c r="F7" s="425"/>
      <c r="G7" s="425"/>
      <c r="H7" s="425"/>
      <c r="I7" s="425"/>
      <c r="J7" s="425"/>
      <c r="K7" s="140"/>
    </row>
    <row r="8" spans="1:11" ht="21.75" customHeight="1" x14ac:dyDescent="0.2">
      <c r="A8" s="425"/>
      <c r="B8" s="425"/>
      <c r="C8" s="425"/>
      <c r="D8" s="425"/>
      <c r="E8" s="425"/>
      <c r="F8" s="425"/>
      <c r="G8" s="425"/>
      <c r="H8" s="425"/>
      <c r="I8" s="425"/>
      <c r="J8" s="425"/>
      <c r="K8" s="140"/>
    </row>
    <row r="9" spans="1:11" ht="18" customHeight="1" x14ac:dyDescent="0.2">
      <c r="A9" s="424" t="s">
        <v>183</v>
      </c>
      <c r="B9" s="426"/>
      <c r="C9" s="426"/>
      <c r="D9" s="426"/>
      <c r="E9" s="426"/>
      <c r="F9" s="426"/>
      <c r="G9" s="426"/>
      <c r="H9" s="426"/>
      <c r="I9" s="426"/>
      <c r="J9" s="426"/>
      <c r="K9" s="140"/>
    </row>
    <row r="10" spans="1:11" ht="27" customHeight="1" x14ac:dyDescent="0.2">
      <c r="A10" s="424" t="s">
        <v>194</v>
      </c>
      <c r="B10" s="425"/>
      <c r="C10" s="425"/>
      <c r="D10" s="425"/>
      <c r="E10" s="425"/>
      <c r="F10" s="425"/>
      <c r="G10" s="425"/>
      <c r="H10" s="425"/>
      <c r="I10" s="425"/>
      <c r="J10" s="425"/>
      <c r="K10" s="140"/>
    </row>
    <row r="11" spans="1:11" ht="26.25" customHeight="1" x14ac:dyDescent="0.2">
      <c r="A11" s="424" t="s">
        <v>216</v>
      </c>
      <c r="B11" s="425"/>
      <c r="C11" s="425"/>
      <c r="D11" s="425"/>
      <c r="E11" s="425"/>
      <c r="F11" s="425"/>
      <c r="G11" s="425"/>
      <c r="H11" s="425"/>
      <c r="I11" s="425"/>
      <c r="J11" s="425"/>
      <c r="K11" s="140"/>
    </row>
    <row r="12" spans="1:11" ht="29.25" customHeight="1" x14ac:dyDescent="0.2">
      <c r="A12" s="425"/>
      <c r="B12" s="425"/>
      <c r="C12" s="425"/>
      <c r="D12" s="425"/>
      <c r="E12" s="425"/>
      <c r="F12" s="425"/>
      <c r="G12" s="425"/>
      <c r="H12" s="425"/>
      <c r="I12" s="425"/>
      <c r="J12" s="425"/>
      <c r="K12" s="140"/>
    </row>
    <row r="13" spans="1:11" ht="13.5" thickBot="1" x14ac:dyDescent="0.25">
      <c r="A13" s="140"/>
      <c r="B13" s="140"/>
      <c r="C13" s="140"/>
      <c r="D13" s="140"/>
      <c r="E13" s="140"/>
      <c r="F13" s="140"/>
      <c r="G13" s="140"/>
      <c r="H13" s="140"/>
      <c r="I13" s="140"/>
      <c r="J13" s="140"/>
      <c r="K13" s="140"/>
    </row>
    <row r="14" spans="1:11" ht="27" customHeight="1" x14ac:dyDescent="0.25">
      <c r="A14" s="241" t="s">
        <v>133</v>
      </c>
      <c r="B14" s="246">
        <v>40513</v>
      </c>
      <c r="C14" s="422" t="s">
        <v>223</v>
      </c>
      <c r="D14" s="423"/>
      <c r="E14" s="423"/>
      <c r="F14" s="423"/>
      <c r="G14" s="423"/>
      <c r="H14" s="423"/>
      <c r="I14" s="423"/>
      <c r="J14" s="423"/>
      <c r="K14" s="423"/>
    </row>
    <row r="15" spans="1:11" ht="14.25" x14ac:dyDescent="0.2">
      <c r="A15" s="230"/>
    </row>
    <row r="16" spans="1:11" ht="30" x14ac:dyDescent="0.25">
      <c r="A16" s="231" t="s">
        <v>134</v>
      </c>
      <c r="B16" s="280">
        <v>41243</v>
      </c>
    </row>
    <row r="17" spans="1:10" ht="14.25" x14ac:dyDescent="0.2">
      <c r="A17" s="230"/>
    </row>
    <row r="18" spans="1:10" ht="30" x14ac:dyDescent="0.25">
      <c r="A18" s="231" t="s">
        <v>136</v>
      </c>
      <c r="B18" s="265" t="s">
        <v>262</v>
      </c>
    </row>
    <row r="19" spans="1:10" ht="21" customHeight="1" x14ac:dyDescent="0.25">
      <c r="A19" s="232" t="s">
        <v>135</v>
      </c>
      <c r="B19" s="266" t="s">
        <v>263</v>
      </c>
    </row>
    <row r="20" spans="1:10" ht="26.25" customHeight="1" x14ac:dyDescent="0.25">
      <c r="A20" s="241" t="s">
        <v>137</v>
      </c>
      <c r="B20" s="240" t="s">
        <v>224</v>
      </c>
      <c r="G20" s="239"/>
    </row>
    <row r="21" spans="1:10" ht="14.25" x14ac:dyDescent="0.2">
      <c r="A21" s="230"/>
    </row>
    <row r="22" spans="1:10" s="158" customFormat="1" ht="33" customHeight="1" x14ac:dyDescent="0.2">
      <c r="A22" s="157" t="s">
        <v>138</v>
      </c>
    </row>
    <row r="23" spans="1:10" ht="30" customHeight="1" x14ac:dyDescent="0.25">
      <c r="A23" s="231" t="s">
        <v>193</v>
      </c>
      <c r="B23" s="147"/>
      <c r="C23" s="421" t="s">
        <v>220</v>
      </c>
      <c r="D23" s="421"/>
      <c r="E23" s="421"/>
      <c r="F23" s="421"/>
      <c r="G23" s="421"/>
      <c r="H23" s="421"/>
      <c r="I23" s="421"/>
      <c r="J23" s="421"/>
    </row>
    <row r="24" spans="1:10" ht="12.75" customHeight="1" x14ac:dyDescent="0.2">
      <c r="C24" s="421"/>
      <c r="D24" s="421"/>
      <c r="E24" s="421"/>
      <c r="F24" s="421"/>
      <c r="G24" s="421"/>
      <c r="H24" s="421"/>
      <c r="I24" s="421"/>
      <c r="J24" s="421"/>
    </row>
    <row r="25" spans="1:10" ht="20.25" customHeight="1" x14ac:dyDescent="0.2">
      <c r="B25" t="s">
        <v>279</v>
      </c>
      <c r="C25" s="421"/>
      <c r="D25" s="421"/>
      <c r="E25" s="421"/>
      <c r="F25" s="421"/>
      <c r="G25" s="421"/>
      <c r="H25" s="421"/>
      <c r="I25" s="421"/>
      <c r="J25" s="421"/>
    </row>
    <row r="26" spans="1:10" ht="12.75" customHeight="1" x14ac:dyDescent="0.2">
      <c r="B26" t="s">
        <v>280</v>
      </c>
      <c r="C26" s="421"/>
      <c r="D26" s="421"/>
      <c r="E26" s="421"/>
      <c r="F26" s="421"/>
      <c r="G26" s="421"/>
      <c r="H26" s="421"/>
      <c r="I26" s="421"/>
      <c r="J26" s="421"/>
    </row>
    <row r="27" spans="1:10" x14ac:dyDescent="0.2">
      <c r="C27" s="238"/>
      <c r="D27" s="238"/>
      <c r="E27" s="238"/>
      <c r="F27" s="238"/>
      <c r="G27" s="238"/>
      <c r="H27" s="238"/>
      <c r="I27" s="238"/>
      <c r="J27" s="238"/>
    </row>
  </sheetData>
  <mergeCells count="9">
    <mergeCell ref="C23:J26"/>
    <mergeCell ref="C14:K14"/>
    <mergeCell ref="A2:J3"/>
    <mergeCell ref="A4:J4"/>
    <mergeCell ref="A5:J5"/>
    <mergeCell ref="A6:J8"/>
    <mergeCell ref="A9:J9"/>
    <mergeCell ref="A10:J10"/>
    <mergeCell ref="A11:J12"/>
  </mergeCells>
  <phoneticPr fontId="13" type="noConversion"/>
  <pageMargins left="0.7" right="0.7" top="0.75" bottom="0.75" header="0.3" footer="0.3"/>
  <pageSetup scale="89"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Lists!A1:A4</xm:f>
          </x14:formula1>
          <xm:sqref>B14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4"/>
  <sheetViews>
    <sheetView zoomScale="115" workbookViewId="0">
      <selection activeCell="A9" sqref="A9:I11"/>
    </sheetView>
  </sheetViews>
  <sheetFormatPr defaultRowHeight="12.75" x14ac:dyDescent="0.2"/>
  <cols>
    <col min="1" max="1" width="22.28515625" customWidth="1"/>
    <col min="2" max="2" width="14.5703125" customWidth="1"/>
    <col min="3" max="3" width="11.42578125" customWidth="1"/>
    <col min="4" max="5" width="14.7109375" customWidth="1"/>
    <col min="6" max="6" width="12.5703125" customWidth="1"/>
    <col min="7" max="7" width="14" customWidth="1"/>
    <col min="8" max="8" width="12.85546875" customWidth="1"/>
    <col min="9" max="9" width="15.140625" customWidth="1"/>
  </cols>
  <sheetData>
    <row r="1" spans="1:11" x14ac:dyDescent="0.2">
      <c r="A1" s="155" t="s">
        <v>150</v>
      </c>
    </row>
    <row r="3" spans="1:11" x14ac:dyDescent="0.2">
      <c r="A3" s="490" t="s">
        <v>199</v>
      </c>
      <c r="B3" s="491"/>
      <c r="C3" s="491"/>
      <c r="D3" s="491"/>
      <c r="E3" s="491"/>
      <c r="F3" s="491"/>
      <c r="G3" s="491"/>
      <c r="H3" s="491"/>
      <c r="I3" s="491"/>
    </row>
    <row r="4" spans="1:11" x14ac:dyDescent="0.2">
      <c r="A4" s="491"/>
      <c r="B4" s="491"/>
      <c r="C4" s="491"/>
      <c r="D4" s="491"/>
      <c r="E4" s="491"/>
      <c r="F4" s="491"/>
      <c r="G4" s="491"/>
      <c r="H4" s="491"/>
      <c r="I4" s="491"/>
      <c r="K4" t="s">
        <v>221</v>
      </c>
    </row>
    <row r="6" spans="1:11" ht="27" customHeight="1" x14ac:dyDescent="0.2">
      <c r="A6" s="492" t="s">
        <v>189</v>
      </c>
      <c r="B6" s="493"/>
      <c r="C6" s="493"/>
      <c r="D6" s="493"/>
      <c r="E6" s="493"/>
      <c r="F6" s="493"/>
      <c r="G6" s="493"/>
      <c r="H6" s="493"/>
      <c r="I6" s="493"/>
    </row>
    <row r="7" spans="1:11" x14ac:dyDescent="0.2">
      <c r="A7" s="496" t="s">
        <v>522</v>
      </c>
      <c r="B7" s="496"/>
      <c r="C7" s="496"/>
      <c r="D7" s="496"/>
      <c r="E7" s="496"/>
      <c r="F7" s="496"/>
      <c r="G7" s="496"/>
      <c r="H7" s="496"/>
      <c r="I7" s="496"/>
    </row>
    <row r="8" spans="1:11" ht="15.75" customHeight="1" x14ac:dyDescent="0.2">
      <c r="A8" s="495"/>
      <c r="B8" s="495"/>
      <c r="C8" s="495"/>
      <c r="D8" s="495"/>
      <c r="E8" s="495"/>
      <c r="F8" s="495"/>
      <c r="G8" s="495"/>
      <c r="H8" s="495"/>
      <c r="I8" s="495"/>
    </row>
    <row r="9" spans="1:11" ht="12.75" customHeight="1" x14ac:dyDescent="0.2">
      <c r="A9" s="492" t="s">
        <v>222</v>
      </c>
      <c r="B9" s="492"/>
      <c r="C9" s="492"/>
      <c r="D9" s="492"/>
      <c r="E9" s="492"/>
      <c r="F9" s="492"/>
      <c r="G9" s="492"/>
      <c r="H9" s="492"/>
      <c r="I9" s="492"/>
    </row>
    <row r="10" spans="1:11" ht="39.75" customHeight="1" x14ac:dyDescent="0.2">
      <c r="A10" s="492"/>
      <c r="B10" s="492"/>
      <c r="C10" s="492"/>
      <c r="D10" s="492"/>
      <c r="E10" s="492"/>
      <c r="F10" s="492"/>
      <c r="G10" s="492"/>
      <c r="H10" s="492"/>
      <c r="I10" s="492"/>
    </row>
    <row r="11" spans="1:11" ht="12.75" customHeight="1" x14ac:dyDescent="0.2">
      <c r="A11" s="492"/>
      <c r="B11" s="492"/>
      <c r="C11" s="492"/>
      <c r="D11" s="492"/>
      <c r="E11" s="492"/>
      <c r="F11" s="492"/>
      <c r="G11" s="492"/>
      <c r="H11" s="492"/>
      <c r="I11" s="492"/>
    </row>
    <row r="13" spans="1:11" ht="24.75" customHeight="1" x14ac:dyDescent="0.2">
      <c r="A13" s="490" t="s">
        <v>521</v>
      </c>
      <c r="B13" s="491"/>
      <c r="C13" s="491"/>
      <c r="D13" s="491"/>
      <c r="E13" s="491"/>
      <c r="F13" s="491"/>
      <c r="G13" s="491"/>
      <c r="H13" s="491"/>
      <c r="I13" s="491"/>
    </row>
    <row r="14" spans="1:11" x14ac:dyDescent="0.2">
      <c r="A14" s="494"/>
      <c r="B14" s="494"/>
      <c r="C14" s="494"/>
      <c r="D14" s="494"/>
      <c r="E14" s="494"/>
      <c r="F14" s="494"/>
      <c r="G14" s="494"/>
      <c r="H14" s="494"/>
      <c r="I14" s="494"/>
    </row>
    <row r="15" spans="1:11" ht="13.5" thickBot="1" x14ac:dyDescent="0.25">
      <c r="A15" s="138" t="s">
        <v>153</v>
      </c>
    </row>
    <row r="16" spans="1:11" ht="39" customHeight="1" thickBot="1" x14ac:dyDescent="0.3">
      <c r="A16" s="430" t="s">
        <v>99</v>
      </c>
      <c r="B16" s="431"/>
      <c r="C16" s="431"/>
      <c r="D16" s="431"/>
      <c r="E16" s="431"/>
      <c r="F16" s="431"/>
      <c r="G16" s="431"/>
      <c r="H16" s="431"/>
      <c r="I16" s="432"/>
    </row>
    <row r="17" spans="1:9" ht="38.25" x14ac:dyDescent="0.2">
      <c r="A17" s="131" t="s">
        <v>100</v>
      </c>
      <c r="B17" s="132" t="s">
        <v>101</v>
      </c>
      <c r="C17" s="132" t="s">
        <v>102</v>
      </c>
      <c r="D17" s="132" t="s">
        <v>103</v>
      </c>
      <c r="E17" s="132" t="s">
        <v>145</v>
      </c>
      <c r="F17" s="132" t="s">
        <v>149</v>
      </c>
      <c r="G17" s="132" t="s">
        <v>148</v>
      </c>
      <c r="H17" s="132" t="s">
        <v>147</v>
      </c>
      <c r="I17" s="133" t="s">
        <v>104</v>
      </c>
    </row>
    <row r="18" spans="1:9" ht="36.75" customHeight="1" x14ac:dyDescent="0.2">
      <c r="A18" s="126" t="s">
        <v>105</v>
      </c>
      <c r="B18" s="124" t="s">
        <v>106</v>
      </c>
      <c r="C18" s="124">
        <v>2009</v>
      </c>
      <c r="D18" s="124" t="s">
        <v>107</v>
      </c>
      <c r="E18" s="124" t="s">
        <v>146</v>
      </c>
      <c r="F18" s="124" t="s">
        <v>151</v>
      </c>
      <c r="G18" s="125" t="s">
        <v>152</v>
      </c>
      <c r="H18" s="156">
        <v>43</v>
      </c>
      <c r="I18" s="127" t="s">
        <v>108</v>
      </c>
    </row>
    <row r="20" spans="1:9" x14ac:dyDescent="0.2">
      <c r="A20" s="490" t="s">
        <v>275</v>
      </c>
      <c r="B20" s="491"/>
      <c r="C20" s="491"/>
      <c r="D20" s="491"/>
      <c r="E20" s="491"/>
      <c r="F20" s="491"/>
      <c r="G20" s="491"/>
      <c r="H20" s="491"/>
      <c r="I20" s="491"/>
    </row>
    <row r="21" spans="1:9" ht="29.25" customHeight="1" x14ac:dyDescent="0.2">
      <c r="A21" s="491"/>
      <c r="B21" s="491"/>
      <c r="C21" s="491"/>
      <c r="D21" s="491"/>
      <c r="E21" s="491"/>
      <c r="F21" s="491"/>
      <c r="G21" s="491"/>
      <c r="H21" s="491"/>
      <c r="I21" s="491"/>
    </row>
    <row r="23" spans="1:9" ht="12.75" customHeight="1" x14ac:dyDescent="0.2">
      <c r="A23" s="490" t="s">
        <v>276</v>
      </c>
      <c r="B23" s="490"/>
      <c r="C23" s="490"/>
      <c r="D23" s="490"/>
      <c r="E23" s="490"/>
      <c r="F23" s="490"/>
      <c r="G23" s="490"/>
      <c r="H23" s="490"/>
      <c r="I23" s="490"/>
    </row>
    <row r="24" spans="1:9" ht="18" customHeight="1" x14ac:dyDescent="0.2">
      <c r="A24" s="490"/>
      <c r="B24" s="490"/>
      <c r="C24" s="490"/>
      <c r="D24" s="490"/>
      <c r="E24" s="490"/>
      <c r="F24" s="490"/>
      <c r="G24" s="490"/>
      <c r="H24" s="490"/>
      <c r="I24" s="490"/>
    </row>
  </sheetData>
  <mergeCells count="10">
    <mergeCell ref="A3:I4"/>
    <mergeCell ref="A6:I6"/>
    <mergeCell ref="A13:I13"/>
    <mergeCell ref="A14:I14"/>
    <mergeCell ref="A23:I24"/>
    <mergeCell ref="A9:I11"/>
    <mergeCell ref="A20:I21"/>
    <mergeCell ref="A16:I16"/>
    <mergeCell ref="A8:I8"/>
    <mergeCell ref="A7:I7"/>
  </mergeCells>
  <phoneticPr fontId="13" type="noConversion"/>
  <pageMargins left="0.75" right="0.75" top="1" bottom="1" header="0.5" footer="0.5"/>
  <pageSetup orientation="landscape"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x14:formula1>
            <xm:f>Lists!D1:D4</xm:f>
          </x14:formula1>
          <xm:sqref>A8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8"/>
  <sheetViews>
    <sheetView workbookViewId="0">
      <selection activeCell="G6" sqref="G6"/>
    </sheetView>
  </sheetViews>
  <sheetFormatPr defaultRowHeight="12.75" x14ac:dyDescent="0.2"/>
  <cols>
    <col min="1" max="1" width="7.7109375" bestFit="1" customWidth="1"/>
    <col min="2" max="2" width="18" customWidth="1"/>
    <col min="5" max="5" width="20.85546875" customWidth="1"/>
    <col min="6" max="6" width="12.28515625" customWidth="1"/>
    <col min="7" max="7" width="16.5703125" customWidth="1"/>
    <col min="12" max="12" width="13.42578125" customWidth="1"/>
  </cols>
  <sheetData>
    <row r="1" spans="1:15" ht="75" x14ac:dyDescent="0.2">
      <c r="A1" s="295" t="s">
        <v>290</v>
      </c>
      <c r="B1" s="295" t="s">
        <v>104</v>
      </c>
      <c r="C1" s="296" t="s">
        <v>291</v>
      </c>
      <c r="D1" s="296" t="s">
        <v>292</v>
      </c>
      <c r="E1" s="295" t="s">
        <v>293</v>
      </c>
      <c r="F1" s="295" t="s">
        <v>294</v>
      </c>
      <c r="G1" s="295" t="s">
        <v>295</v>
      </c>
      <c r="H1" s="295" t="s">
        <v>296</v>
      </c>
      <c r="I1" s="295" t="s">
        <v>297</v>
      </c>
      <c r="J1" s="295" t="s">
        <v>298</v>
      </c>
      <c r="K1" s="295" t="s">
        <v>299</v>
      </c>
      <c r="L1" s="295" t="s">
        <v>516</v>
      </c>
      <c r="M1" s="295" t="s">
        <v>300</v>
      </c>
      <c r="N1" s="295" t="s">
        <v>301</v>
      </c>
      <c r="O1" s="295" t="s">
        <v>302</v>
      </c>
    </row>
    <row r="2" spans="1:15" ht="15" x14ac:dyDescent="0.2">
      <c r="A2" s="514" t="s">
        <v>303</v>
      </c>
      <c r="B2" s="514"/>
      <c r="C2" s="514"/>
      <c r="D2" s="514"/>
      <c r="E2" s="514"/>
      <c r="F2" s="514"/>
      <c r="G2" s="514"/>
      <c r="H2" s="514"/>
      <c r="I2" s="514"/>
      <c r="J2" s="514"/>
      <c r="K2" s="514"/>
      <c r="L2" s="514"/>
      <c r="M2" s="514"/>
      <c r="N2" s="514"/>
      <c r="O2" s="514"/>
    </row>
    <row r="3" spans="1:15" ht="30" x14ac:dyDescent="0.2">
      <c r="A3" s="297" t="s">
        <v>304</v>
      </c>
      <c r="B3" s="298"/>
      <c r="C3" s="298" t="s">
        <v>151</v>
      </c>
      <c r="D3" s="299" t="s">
        <v>152</v>
      </c>
      <c r="E3" s="298" t="s">
        <v>305</v>
      </c>
      <c r="F3" s="298" t="s">
        <v>306</v>
      </c>
      <c r="G3" s="298" t="s">
        <v>307</v>
      </c>
      <c r="H3" s="298">
        <v>2000</v>
      </c>
      <c r="I3" s="299" t="s">
        <v>308</v>
      </c>
      <c r="J3" s="299">
        <v>18</v>
      </c>
      <c r="K3" s="298" t="s">
        <v>309</v>
      </c>
      <c r="L3" s="300" t="s">
        <v>310</v>
      </c>
      <c r="M3" s="298" t="s">
        <v>311</v>
      </c>
      <c r="N3" s="298" t="s">
        <v>312</v>
      </c>
      <c r="O3" s="299" t="s">
        <v>313</v>
      </c>
    </row>
    <row r="4" spans="1:15" x14ac:dyDescent="0.2">
      <c r="A4" s="504" t="s">
        <v>314</v>
      </c>
      <c r="B4" s="504" t="s">
        <v>315</v>
      </c>
      <c r="C4" s="504" t="s">
        <v>151</v>
      </c>
      <c r="D4" s="508" t="s">
        <v>152</v>
      </c>
      <c r="E4" s="504" t="s">
        <v>316</v>
      </c>
      <c r="F4" s="504" t="s">
        <v>317</v>
      </c>
      <c r="G4" s="504" t="s">
        <v>318</v>
      </c>
      <c r="H4" s="504">
        <v>2001</v>
      </c>
      <c r="I4" s="508" t="s">
        <v>308</v>
      </c>
      <c r="J4" s="508">
        <v>18</v>
      </c>
      <c r="K4" s="504" t="s">
        <v>309</v>
      </c>
      <c r="L4" s="513" t="s">
        <v>319</v>
      </c>
      <c r="M4" s="504" t="s">
        <v>320</v>
      </c>
      <c r="N4" s="504" t="s">
        <v>321</v>
      </c>
      <c r="O4" s="508" t="s">
        <v>322</v>
      </c>
    </row>
    <row r="5" spans="1:15" x14ac:dyDescent="0.2">
      <c r="A5" s="504"/>
      <c r="B5" s="504"/>
      <c r="C5" s="504"/>
      <c r="D5" s="508"/>
      <c r="E5" s="504"/>
      <c r="F5" s="504"/>
      <c r="G5" s="504"/>
      <c r="H5" s="504"/>
      <c r="I5" s="508"/>
      <c r="J5" s="508"/>
      <c r="K5" s="504"/>
      <c r="L5" s="513"/>
      <c r="M5" s="504"/>
      <c r="N5" s="504"/>
      <c r="O5" s="508"/>
    </row>
    <row r="6" spans="1:15" ht="43.5" customHeight="1" x14ac:dyDescent="0.2">
      <c r="A6" s="298" t="s">
        <v>323</v>
      </c>
      <c r="B6" s="298" t="s">
        <v>324</v>
      </c>
      <c r="C6" s="298" t="s">
        <v>151</v>
      </c>
      <c r="D6" s="299" t="s">
        <v>152</v>
      </c>
      <c r="E6" s="298" t="s">
        <v>325</v>
      </c>
      <c r="F6" s="298" t="s">
        <v>326</v>
      </c>
      <c r="G6" s="298" t="s">
        <v>327</v>
      </c>
      <c r="H6" s="298">
        <v>2008</v>
      </c>
      <c r="I6" s="299" t="s">
        <v>308</v>
      </c>
      <c r="J6" s="299">
        <v>18</v>
      </c>
      <c r="K6" s="298" t="s">
        <v>328</v>
      </c>
      <c r="L6" s="314" t="s">
        <v>495</v>
      </c>
      <c r="M6" s="298" t="s">
        <v>329</v>
      </c>
      <c r="N6" s="298" t="s">
        <v>330</v>
      </c>
      <c r="O6" s="299" t="s">
        <v>331</v>
      </c>
    </row>
    <row r="7" spans="1:15" ht="15" x14ac:dyDescent="0.2">
      <c r="A7" s="514" t="s">
        <v>332</v>
      </c>
      <c r="B7" s="514"/>
      <c r="C7" s="514"/>
      <c r="D7" s="514"/>
      <c r="E7" s="514"/>
      <c r="F7" s="514"/>
      <c r="G7" s="514"/>
      <c r="H7" s="514"/>
      <c r="I7" s="514"/>
      <c r="J7" s="514"/>
      <c r="K7" s="514"/>
      <c r="L7" s="514"/>
      <c r="M7" s="514"/>
      <c r="N7" s="514"/>
      <c r="O7" s="514"/>
    </row>
    <row r="8" spans="1:15" ht="15" x14ac:dyDescent="0.2">
      <c r="A8" s="504" t="s">
        <v>333</v>
      </c>
      <c r="B8" s="298" t="s">
        <v>334</v>
      </c>
      <c r="C8" s="301" t="s">
        <v>151</v>
      </c>
      <c r="D8" s="505" t="s">
        <v>335</v>
      </c>
      <c r="E8" s="515" t="s">
        <v>336</v>
      </c>
      <c r="F8" s="504" t="s">
        <v>337</v>
      </c>
      <c r="G8" s="301" t="s">
        <v>338</v>
      </c>
      <c r="H8" s="507">
        <v>39722</v>
      </c>
      <c r="I8" s="508" t="s">
        <v>339</v>
      </c>
      <c r="J8" s="508" t="s">
        <v>242</v>
      </c>
      <c r="K8" s="508" t="s">
        <v>340</v>
      </c>
      <c r="L8" s="513" t="s">
        <v>341</v>
      </c>
      <c r="M8" s="504" t="s">
        <v>342</v>
      </c>
      <c r="N8" s="504" t="s">
        <v>343</v>
      </c>
      <c r="O8" s="508" t="s">
        <v>322</v>
      </c>
    </row>
    <row r="9" spans="1:15" ht="15" x14ac:dyDescent="0.2">
      <c r="A9" s="504"/>
      <c r="B9" s="298" t="s">
        <v>344</v>
      </c>
      <c r="C9" s="302" t="s">
        <v>345</v>
      </c>
      <c r="D9" s="506"/>
      <c r="E9" s="515"/>
      <c r="F9" s="504"/>
      <c r="G9" s="302"/>
      <c r="H9" s="504"/>
      <c r="I9" s="508"/>
      <c r="J9" s="508"/>
      <c r="K9" s="508"/>
      <c r="L9" s="513"/>
      <c r="M9" s="504"/>
      <c r="N9" s="504"/>
      <c r="O9" s="508"/>
    </row>
    <row r="10" spans="1:15" ht="15" x14ac:dyDescent="0.2">
      <c r="A10" s="497" t="s">
        <v>333</v>
      </c>
      <c r="B10" s="303" t="s">
        <v>334</v>
      </c>
      <c r="C10" s="304" t="s">
        <v>151</v>
      </c>
      <c r="D10" s="502" t="s">
        <v>335</v>
      </c>
      <c r="E10" s="497" t="s">
        <v>346</v>
      </c>
      <c r="F10" s="497" t="s">
        <v>347</v>
      </c>
      <c r="G10" s="305" t="s">
        <v>348</v>
      </c>
      <c r="H10" s="499">
        <v>41072</v>
      </c>
      <c r="I10" s="500" t="s">
        <v>146</v>
      </c>
      <c r="J10" s="500" t="s">
        <v>242</v>
      </c>
      <c r="K10" s="500" t="s">
        <v>349</v>
      </c>
      <c r="L10" s="512" t="s">
        <v>350</v>
      </c>
      <c r="M10" s="497" t="s">
        <v>342</v>
      </c>
      <c r="N10" s="497" t="s">
        <v>343</v>
      </c>
      <c r="O10" s="500" t="s">
        <v>351</v>
      </c>
    </row>
    <row r="11" spans="1:15" ht="15" x14ac:dyDescent="0.2">
      <c r="A11" s="497"/>
      <c r="B11" s="303" t="s">
        <v>352</v>
      </c>
      <c r="C11" s="306" t="s">
        <v>353</v>
      </c>
      <c r="D11" s="503"/>
      <c r="E11" s="497"/>
      <c r="F11" s="497"/>
      <c r="G11" s="307" t="s">
        <v>354</v>
      </c>
      <c r="H11" s="499"/>
      <c r="I11" s="500"/>
      <c r="J11" s="500"/>
      <c r="K11" s="500"/>
      <c r="L11" s="512"/>
      <c r="M11" s="497"/>
      <c r="N11" s="497"/>
      <c r="O11" s="500"/>
    </row>
    <row r="12" spans="1:15" ht="15" x14ac:dyDescent="0.2">
      <c r="A12" s="504" t="s">
        <v>333</v>
      </c>
      <c r="B12" s="298" t="s">
        <v>334</v>
      </c>
      <c r="C12" s="301" t="s">
        <v>151</v>
      </c>
      <c r="D12" s="505" t="s">
        <v>335</v>
      </c>
      <c r="E12" s="504" t="s">
        <v>355</v>
      </c>
      <c r="F12" s="504" t="s">
        <v>356</v>
      </c>
      <c r="G12" s="301" t="s">
        <v>357</v>
      </c>
      <c r="H12" s="507">
        <v>40391</v>
      </c>
      <c r="I12" s="508" t="s">
        <v>308</v>
      </c>
      <c r="J12" s="508" t="s">
        <v>242</v>
      </c>
      <c r="K12" s="508" t="s">
        <v>358</v>
      </c>
      <c r="L12" s="513" t="s">
        <v>359</v>
      </c>
      <c r="M12" s="504" t="s">
        <v>360</v>
      </c>
      <c r="N12" s="504" t="s">
        <v>343</v>
      </c>
      <c r="O12" s="508" t="s">
        <v>331</v>
      </c>
    </row>
    <row r="13" spans="1:15" ht="15" x14ac:dyDescent="0.2">
      <c r="A13" s="504"/>
      <c r="B13" s="298" t="s">
        <v>361</v>
      </c>
      <c r="C13" s="302" t="s">
        <v>362</v>
      </c>
      <c r="D13" s="506"/>
      <c r="E13" s="504"/>
      <c r="F13" s="504"/>
      <c r="G13" s="302" t="s">
        <v>354</v>
      </c>
      <c r="H13" s="507"/>
      <c r="I13" s="508"/>
      <c r="J13" s="508"/>
      <c r="K13" s="508"/>
      <c r="L13" s="513"/>
      <c r="M13" s="504"/>
      <c r="N13" s="504"/>
      <c r="O13" s="508"/>
    </row>
    <row r="14" spans="1:15" ht="15" x14ac:dyDescent="0.2">
      <c r="A14" s="497" t="s">
        <v>333</v>
      </c>
      <c r="B14" s="303" t="s">
        <v>334</v>
      </c>
      <c r="C14" s="305" t="s">
        <v>151</v>
      </c>
      <c r="D14" s="502" t="s">
        <v>335</v>
      </c>
      <c r="E14" s="497" t="s">
        <v>363</v>
      </c>
      <c r="F14" s="497" t="s">
        <v>364</v>
      </c>
      <c r="G14" s="305" t="s">
        <v>365</v>
      </c>
      <c r="H14" s="499">
        <v>40787</v>
      </c>
      <c r="I14" s="500" t="s">
        <v>146</v>
      </c>
      <c r="J14" s="500" t="s">
        <v>242</v>
      </c>
      <c r="K14" s="511" t="s">
        <v>366</v>
      </c>
      <c r="L14" s="512" t="s">
        <v>367</v>
      </c>
      <c r="M14" s="497" t="s">
        <v>342</v>
      </c>
      <c r="N14" s="497" t="s">
        <v>343</v>
      </c>
      <c r="O14" s="500" t="s">
        <v>368</v>
      </c>
    </row>
    <row r="15" spans="1:15" ht="15" x14ac:dyDescent="0.2">
      <c r="A15" s="497"/>
      <c r="B15" s="303" t="s">
        <v>369</v>
      </c>
      <c r="C15" s="307" t="s">
        <v>370</v>
      </c>
      <c r="D15" s="503"/>
      <c r="E15" s="497"/>
      <c r="F15" s="497"/>
      <c r="G15" s="307"/>
      <c r="H15" s="499"/>
      <c r="I15" s="500"/>
      <c r="J15" s="500"/>
      <c r="K15" s="511"/>
      <c r="L15" s="512"/>
      <c r="M15" s="497"/>
      <c r="N15" s="497"/>
      <c r="O15" s="500"/>
    </row>
    <row r="16" spans="1:15" ht="15" x14ac:dyDescent="0.2">
      <c r="A16" s="504" t="s">
        <v>333</v>
      </c>
      <c r="B16" s="298" t="s">
        <v>334</v>
      </c>
      <c r="C16" s="301" t="s">
        <v>151</v>
      </c>
      <c r="D16" s="505" t="s">
        <v>335</v>
      </c>
      <c r="E16" s="504" t="s">
        <v>371</v>
      </c>
      <c r="F16" s="504" t="s">
        <v>356</v>
      </c>
      <c r="G16" s="301" t="s">
        <v>372</v>
      </c>
      <c r="H16" s="507">
        <v>40179</v>
      </c>
      <c r="I16" s="508" t="s">
        <v>308</v>
      </c>
      <c r="J16" s="508" t="s">
        <v>242</v>
      </c>
      <c r="K16" s="509" t="s">
        <v>373</v>
      </c>
      <c r="L16" s="510" t="s">
        <v>374</v>
      </c>
      <c r="M16" s="504" t="s">
        <v>360</v>
      </c>
      <c r="N16" s="504" t="s">
        <v>343</v>
      </c>
      <c r="O16" s="508" t="s">
        <v>313</v>
      </c>
    </row>
    <row r="17" spans="1:15" ht="15" x14ac:dyDescent="0.2">
      <c r="A17" s="504"/>
      <c r="B17" s="298" t="s">
        <v>375</v>
      </c>
      <c r="C17" s="302" t="s">
        <v>376</v>
      </c>
      <c r="D17" s="506"/>
      <c r="E17" s="504"/>
      <c r="F17" s="504"/>
      <c r="G17" s="302"/>
      <c r="H17" s="504"/>
      <c r="I17" s="508"/>
      <c r="J17" s="508"/>
      <c r="K17" s="509"/>
      <c r="L17" s="510"/>
      <c r="M17" s="504"/>
      <c r="N17" s="504"/>
      <c r="O17" s="508"/>
    </row>
    <row r="18" spans="1:15" ht="15" x14ac:dyDescent="0.2">
      <c r="A18" s="497" t="s">
        <v>314</v>
      </c>
      <c r="B18" s="303" t="s">
        <v>377</v>
      </c>
      <c r="C18" s="497" t="s">
        <v>378</v>
      </c>
      <c r="D18" s="502" t="s">
        <v>335</v>
      </c>
      <c r="E18" s="497" t="s">
        <v>379</v>
      </c>
      <c r="F18" s="497" t="s">
        <v>380</v>
      </c>
      <c r="G18" s="305" t="s">
        <v>381</v>
      </c>
      <c r="H18" s="499">
        <v>40483</v>
      </c>
      <c r="I18" s="500" t="s">
        <v>308</v>
      </c>
      <c r="J18" s="500" t="s">
        <v>242</v>
      </c>
      <c r="K18" s="500" t="s">
        <v>242</v>
      </c>
      <c r="L18" s="501" t="s">
        <v>382</v>
      </c>
      <c r="M18" s="497" t="s">
        <v>383</v>
      </c>
      <c r="N18" s="497" t="s">
        <v>384</v>
      </c>
      <c r="O18" s="497" t="s">
        <v>385</v>
      </c>
    </row>
    <row r="19" spans="1:15" ht="15" x14ac:dyDescent="0.2">
      <c r="A19" s="497"/>
      <c r="B19" s="303"/>
      <c r="C19" s="497"/>
      <c r="D19" s="503"/>
      <c r="E19" s="497"/>
      <c r="F19" s="497"/>
      <c r="G19" s="308"/>
      <c r="H19" s="497"/>
      <c r="I19" s="500"/>
      <c r="J19" s="500"/>
      <c r="K19" s="500"/>
      <c r="L19" s="501"/>
      <c r="M19" s="497"/>
      <c r="N19" s="497"/>
      <c r="O19" s="497"/>
    </row>
    <row r="20" spans="1:15" ht="30" x14ac:dyDescent="0.2">
      <c r="A20" s="309" t="s">
        <v>323</v>
      </c>
      <c r="B20" s="354" t="s">
        <v>496</v>
      </c>
      <c r="C20" s="309" t="s">
        <v>386</v>
      </c>
      <c r="D20" s="310" t="s">
        <v>335</v>
      </c>
      <c r="E20" s="311" t="s">
        <v>387</v>
      </c>
      <c r="F20" s="312" t="s">
        <v>388</v>
      </c>
      <c r="G20" s="312" t="s">
        <v>389</v>
      </c>
      <c r="H20" s="309"/>
      <c r="I20" s="309"/>
      <c r="J20" s="313" t="s">
        <v>242</v>
      </c>
      <c r="K20" s="313" t="s">
        <v>242</v>
      </c>
      <c r="L20" s="355" t="s">
        <v>497</v>
      </c>
      <c r="M20" s="315"/>
      <c r="N20" s="309"/>
      <c r="O20" s="356" t="s">
        <v>385</v>
      </c>
    </row>
    <row r="21" spans="1:15" ht="30" x14ac:dyDescent="0.2">
      <c r="A21" s="309" t="s">
        <v>323</v>
      </c>
      <c r="B21" s="354" t="s">
        <v>498</v>
      </c>
      <c r="C21" s="316" t="s">
        <v>390</v>
      </c>
      <c r="D21" s="310" t="s">
        <v>335</v>
      </c>
      <c r="E21" s="311" t="s">
        <v>391</v>
      </c>
      <c r="F21" s="312" t="s">
        <v>392</v>
      </c>
      <c r="G21" s="312" t="s">
        <v>393</v>
      </c>
      <c r="H21" s="354">
        <v>1965</v>
      </c>
      <c r="I21" s="309"/>
      <c r="J21" s="313" t="s">
        <v>242</v>
      </c>
      <c r="K21" s="313" t="s">
        <v>242</v>
      </c>
      <c r="L21" s="355" t="s">
        <v>499</v>
      </c>
      <c r="M21" s="315"/>
      <c r="N21" s="309"/>
      <c r="O21" s="356" t="s">
        <v>385</v>
      </c>
    </row>
    <row r="22" spans="1:15" ht="30" x14ac:dyDescent="0.2">
      <c r="A22" s="309" t="s">
        <v>323</v>
      </c>
      <c r="B22" s="354" t="s">
        <v>500</v>
      </c>
      <c r="C22" s="309" t="s">
        <v>390</v>
      </c>
      <c r="D22" s="310" t="s">
        <v>335</v>
      </c>
      <c r="E22" s="311" t="s">
        <v>394</v>
      </c>
      <c r="F22" s="312" t="s">
        <v>395</v>
      </c>
      <c r="G22" s="312" t="s">
        <v>396</v>
      </c>
      <c r="H22" s="354">
        <v>1989</v>
      </c>
      <c r="I22" s="309"/>
      <c r="J22" s="313" t="s">
        <v>242</v>
      </c>
      <c r="K22" s="313" t="s">
        <v>242</v>
      </c>
      <c r="L22" s="355" t="s">
        <v>501</v>
      </c>
      <c r="M22" s="315"/>
      <c r="N22" s="309"/>
      <c r="O22" s="357" t="s">
        <v>331</v>
      </c>
    </row>
    <row r="23" spans="1:15" ht="30" x14ac:dyDescent="0.2">
      <c r="A23" s="309" t="s">
        <v>323</v>
      </c>
      <c r="B23" s="354" t="s">
        <v>502</v>
      </c>
      <c r="C23" s="309" t="s">
        <v>390</v>
      </c>
      <c r="D23" s="310" t="s">
        <v>335</v>
      </c>
      <c r="E23" s="311" t="s">
        <v>397</v>
      </c>
      <c r="F23" s="312" t="s">
        <v>398</v>
      </c>
      <c r="G23" s="312" t="s">
        <v>393</v>
      </c>
      <c r="H23" s="354">
        <v>1999</v>
      </c>
      <c r="I23" s="309"/>
      <c r="J23" s="313" t="s">
        <v>242</v>
      </c>
      <c r="K23" s="313" t="s">
        <v>242</v>
      </c>
      <c r="L23" s="355" t="s">
        <v>503</v>
      </c>
      <c r="M23" s="315"/>
      <c r="N23" s="309"/>
      <c r="O23" s="357" t="s">
        <v>504</v>
      </c>
    </row>
    <row r="24" spans="1:15" ht="30" x14ac:dyDescent="0.2">
      <c r="A24" s="309" t="s">
        <v>323</v>
      </c>
      <c r="B24" s="354" t="s">
        <v>505</v>
      </c>
      <c r="C24" s="309" t="s">
        <v>390</v>
      </c>
      <c r="D24" s="310" t="s">
        <v>335</v>
      </c>
      <c r="E24" s="311" t="s">
        <v>399</v>
      </c>
      <c r="F24" s="312" t="s">
        <v>400</v>
      </c>
      <c r="G24" s="312" t="s">
        <v>401</v>
      </c>
      <c r="H24" s="354">
        <v>2002</v>
      </c>
      <c r="I24" s="309"/>
      <c r="J24" s="313" t="s">
        <v>242</v>
      </c>
      <c r="K24" s="313" t="s">
        <v>242</v>
      </c>
      <c r="L24" s="355" t="s">
        <v>506</v>
      </c>
      <c r="M24" s="315"/>
      <c r="N24" s="309"/>
      <c r="O24" s="357" t="s">
        <v>368</v>
      </c>
    </row>
    <row r="25" spans="1:15" ht="30" x14ac:dyDescent="0.2">
      <c r="A25" s="309" t="s">
        <v>323</v>
      </c>
      <c r="B25" s="354" t="s">
        <v>507</v>
      </c>
      <c r="C25" s="309" t="s">
        <v>390</v>
      </c>
      <c r="D25" s="310" t="s">
        <v>335</v>
      </c>
      <c r="E25" s="311" t="s">
        <v>402</v>
      </c>
      <c r="F25" s="312" t="s">
        <v>403</v>
      </c>
      <c r="G25" s="312" t="s">
        <v>404</v>
      </c>
      <c r="H25" s="354">
        <v>2005</v>
      </c>
      <c r="I25" s="309"/>
      <c r="J25" s="313" t="s">
        <v>242</v>
      </c>
      <c r="K25" s="313" t="s">
        <v>242</v>
      </c>
      <c r="L25" s="355" t="s">
        <v>508</v>
      </c>
      <c r="M25" s="315"/>
      <c r="N25" s="309"/>
      <c r="O25" s="357" t="s">
        <v>509</v>
      </c>
    </row>
    <row r="26" spans="1:15" ht="30" x14ac:dyDescent="0.2">
      <c r="A26" s="317" t="s">
        <v>323</v>
      </c>
      <c r="B26" s="358" t="s">
        <v>510</v>
      </c>
      <c r="C26" s="318" t="s">
        <v>390</v>
      </c>
      <c r="D26" s="319" t="s">
        <v>335</v>
      </c>
      <c r="E26" s="320" t="s">
        <v>405</v>
      </c>
      <c r="F26" s="321" t="s">
        <v>406</v>
      </c>
      <c r="G26" s="321" t="s">
        <v>407</v>
      </c>
      <c r="H26" s="359">
        <v>40817</v>
      </c>
      <c r="I26" s="318"/>
      <c r="J26" s="322" t="s">
        <v>242</v>
      </c>
      <c r="K26" s="322" t="s">
        <v>242</v>
      </c>
      <c r="L26" s="360" t="s">
        <v>511</v>
      </c>
      <c r="M26" s="318"/>
      <c r="N26" s="318"/>
      <c r="O26" s="361" t="s">
        <v>512</v>
      </c>
    </row>
    <row r="27" spans="1:15" ht="30" x14ac:dyDescent="0.2">
      <c r="A27" s="317" t="s">
        <v>323</v>
      </c>
      <c r="B27" s="358" t="s">
        <v>513</v>
      </c>
      <c r="C27" s="318" t="s">
        <v>390</v>
      </c>
      <c r="D27" s="319" t="s">
        <v>335</v>
      </c>
      <c r="E27" s="320" t="s">
        <v>408</v>
      </c>
      <c r="F27" s="321" t="s">
        <v>409</v>
      </c>
      <c r="G27" s="321" t="s">
        <v>393</v>
      </c>
      <c r="H27" s="359">
        <v>41072</v>
      </c>
      <c r="I27" s="318"/>
      <c r="J27" s="322" t="s">
        <v>242</v>
      </c>
      <c r="K27" s="322" t="s">
        <v>242</v>
      </c>
      <c r="L27" s="360" t="s">
        <v>514</v>
      </c>
      <c r="M27" s="318"/>
      <c r="N27" s="318"/>
      <c r="O27" s="361" t="s">
        <v>515</v>
      </c>
    </row>
    <row r="28" spans="1:15" ht="15" x14ac:dyDescent="0.25">
      <c r="A28" s="498"/>
      <c r="B28" s="498"/>
      <c r="C28" s="498"/>
      <c r="D28" s="498"/>
      <c r="E28" s="323"/>
      <c r="F28" s="323"/>
      <c r="G28" s="323"/>
      <c r="H28" s="323"/>
      <c r="I28" s="324"/>
      <c r="J28" s="323"/>
      <c r="K28" s="323"/>
      <c r="L28" s="323"/>
      <c r="M28" s="323"/>
      <c r="N28" s="323"/>
      <c r="O28" s="323"/>
    </row>
    <row r="29" spans="1:15" ht="45" x14ac:dyDescent="0.2">
      <c r="A29" s="325" t="s">
        <v>314</v>
      </c>
      <c r="B29" s="326" t="s">
        <v>410</v>
      </c>
      <c r="C29" s="327" t="s">
        <v>411</v>
      </c>
      <c r="D29" s="328" t="s">
        <v>335</v>
      </c>
      <c r="E29" s="329" t="s">
        <v>412</v>
      </c>
      <c r="F29" s="330" t="s">
        <v>413</v>
      </c>
      <c r="G29" s="329" t="s">
        <v>414</v>
      </c>
      <c r="H29" s="331">
        <v>36130</v>
      </c>
      <c r="I29" s="326" t="s">
        <v>308</v>
      </c>
      <c r="J29" s="332" t="s">
        <v>242</v>
      </c>
      <c r="K29" s="332" t="s">
        <v>242</v>
      </c>
      <c r="L29" s="333" t="s">
        <v>415</v>
      </c>
      <c r="M29" s="334" t="s">
        <v>416</v>
      </c>
      <c r="N29" s="328">
        <v>18</v>
      </c>
      <c r="O29" s="326" t="s">
        <v>313</v>
      </c>
    </row>
    <row r="30" spans="1:15" ht="45" x14ac:dyDescent="0.2">
      <c r="A30" s="335" t="s">
        <v>304</v>
      </c>
      <c r="B30" s="328" t="s">
        <v>417</v>
      </c>
      <c r="C30" s="327" t="s">
        <v>411</v>
      </c>
      <c r="D30" s="328" t="s">
        <v>335</v>
      </c>
      <c r="E30" s="329" t="s">
        <v>418</v>
      </c>
      <c r="F30" s="330" t="s">
        <v>419</v>
      </c>
      <c r="G30" s="329" t="s">
        <v>414</v>
      </c>
      <c r="H30" s="331">
        <v>37561</v>
      </c>
      <c r="I30" s="326"/>
      <c r="J30" s="332" t="s">
        <v>242</v>
      </c>
      <c r="K30" s="332" t="s">
        <v>242</v>
      </c>
      <c r="L30" s="326"/>
      <c r="M30" s="334"/>
      <c r="N30" s="328">
        <v>18</v>
      </c>
      <c r="O30" s="336"/>
    </row>
    <row r="31" spans="1:15" ht="45" x14ac:dyDescent="0.2">
      <c r="A31" s="335" t="s">
        <v>304</v>
      </c>
      <c r="B31" s="328" t="s">
        <v>420</v>
      </c>
      <c r="C31" s="327" t="s">
        <v>411</v>
      </c>
      <c r="D31" s="328" t="s">
        <v>335</v>
      </c>
      <c r="E31" s="329" t="s">
        <v>421</v>
      </c>
      <c r="F31" s="330" t="s">
        <v>422</v>
      </c>
      <c r="G31" s="329" t="s">
        <v>414</v>
      </c>
      <c r="H31" s="331">
        <v>37258</v>
      </c>
      <c r="I31" s="326"/>
      <c r="J31" s="332" t="s">
        <v>242</v>
      </c>
      <c r="K31" s="332" t="s">
        <v>242</v>
      </c>
      <c r="L31" s="326"/>
      <c r="M31" s="334"/>
      <c r="N31" s="328">
        <v>18</v>
      </c>
      <c r="O31" s="336"/>
    </row>
    <row r="32" spans="1:15" ht="30" x14ac:dyDescent="0.2">
      <c r="A32" s="335" t="s">
        <v>304</v>
      </c>
      <c r="B32" s="328" t="s">
        <v>423</v>
      </c>
      <c r="C32" s="327" t="s">
        <v>411</v>
      </c>
      <c r="D32" s="328" t="s">
        <v>335</v>
      </c>
      <c r="E32" s="329" t="s">
        <v>424</v>
      </c>
      <c r="F32" s="330" t="s">
        <v>425</v>
      </c>
      <c r="G32" s="329" t="s">
        <v>426</v>
      </c>
      <c r="H32" s="331">
        <v>35796</v>
      </c>
      <c r="I32" s="326"/>
      <c r="J32" s="332" t="s">
        <v>242</v>
      </c>
      <c r="K32" s="332" t="s">
        <v>242</v>
      </c>
      <c r="L32" s="326"/>
      <c r="M32" s="334"/>
      <c r="N32" s="328">
        <v>15</v>
      </c>
      <c r="O32" s="336"/>
    </row>
    <row r="33" spans="1:15" ht="45" x14ac:dyDescent="0.2">
      <c r="A33" s="335" t="s">
        <v>304</v>
      </c>
      <c r="B33" s="328" t="s">
        <v>427</v>
      </c>
      <c r="C33" s="327" t="s">
        <v>411</v>
      </c>
      <c r="D33" s="328" t="s">
        <v>335</v>
      </c>
      <c r="E33" s="329" t="s">
        <v>428</v>
      </c>
      <c r="F33" s="330" t="s">
        <v>429</v>
      </c>
      <c r="G33" s="329" t="s">
        <v>414</v>
      </c>
      <c r="H33" s="331">
        <v>34912</v>
      </c>
      <c r="I33" s="326"/>
      <c r="J33" s="332" t="s">
        <v>242</v>
      </c>
      <c r="K33" s="332" t="s">
        <v>242</v>
      </c>
      <c r="L33" s="326"/>
      <c r="M33" s="334"/>
      <c r="N33" s="328">
        <v>18</v>
      </c>
      <c r="O33" s="336"/>
    </row>
    <row r="34" spans="1:15" ht="45" x14ac:dyDescent="0.2">
      <c r="A34" s="335" t="s">
        <v>304</v>
      </c>
      <c r="B34" s="326" t="s">
        <v>430</v>
      </c>
      <c r="C34" s="327" t="s">
        <v>431</v>
      </c>
      <c r="D34" s="328" t="s">
        <v>335</v>
      </c>
      <c r="E34" s="337" t="s">
        <v>432</v>
      </c>
      <c r="F34" s="338" t="s">
        <v>433</v>
      </c>
      <c r="G34" s="337" t="s">
        <v>434</v>
      </c>
      <c r="H34" s="339">
        <v>40735</v>
      </c>
      <c r="I34" s="326"/>
      <c r="J34" s="332" t="s">
        <v>242</v>
      </c>
      <c r="K34" s="332" t="s">
        <v>242</v>
      </c>
      <c r="L34" s="340"/>
      <c r="M34" s="334"/>
      <c r="N34" s="326">
        <v>18</v>
      </c>
      <c r="O34" s="336"/>
    </row>
    <row r="35" spans="1:15" ht="30" x14ac:dyDescent="0.2">
      <c r="A35" s="335" t="s">
        <v>304</v>
      </c>
      <c r="B35" s="328" t="s">
        <v>435</v>
      </c>
      <c r="C35" s="327" t="s">
        <v>436</v>
      </c>
      <c r="D35" s="328" t="s">
        <v>335</v>
      </c>
      <c r="E35" s="329" t="s">
        <v>437</v>
      </c>
      <c r="F35" s="338" t="s">
        <v>438</v>
      </c>
      <c r="G35" s="329" t="s">
        <v>439</v>
      </c>
      <c r="H35" s="331">
        <v>32660</v>
      </c>
      <c r="I35" s="326"/>
      <c r="J35" s="332" t="s">
        <v>242</v>
      </c>
      <c r="K35" s="332" t="s">
        <v>242</v>
      </c>
      <c r="L35" s="326"/>
      <c r="M35" s="334"/>
      <c r="N35" s="328">
        <v>20</v>
      </c>
      <c r="O35" s="336"/>
    </row>
    <row r="36" spans="1:15" ht="45" x14ac:dyDescent="0.2">
      <c r="A36" s="335" t="s">
        <v>304</v>
      </c>
      <c r="B36" s="328" t="s">
        <v>440</v>
      </c>
      <c r="C36" s="327" t="s">
        <v>441</v>
      </c>
      <c r="D36" s="328" t="s">
        <v>335</v>
      </c>
      <c r="E36" s="329" t="s">
        <v>442</v>
      </c>
      <c r="F36" s="330" t="s">
        <v>356</v>
      </c>
      <c r="G36" s="329" t="s">
        <v>443</v>
      </c>
      <c r="H36" s="331">
        <v>40339</v>
      </c>
      <c r="I36" s="326" t="s">
        <v>308</v>
      </c>
      <c r="J36" s="332" t="s">
        <v>242</v>
      </c>
      <c r="K36" s="332" t="s">
        <v>242</v>
      </c>
      <c r="L36" s="340"/>
      <c r="M36" s="334"/>
      <c r="N36" s="328">
        <v>8</v>
      </c>
      <c r="O36" s="336"/>
    </row>
    <row r="37" spans="1:15" ht="45" x14ac:dyDescent="0.2">
      <c r="A37" s="335" t="s">
        <v>304</v>
      </c>
      <c r="B37" s="328" t="s">
        <v>444</v>
      </c>
      <c r="C37" s="327" t="s">
        <v>445</v>
      </c>
      <c r="D37" s="328" t="s">
        <v>335</v>
      </c>
      <c r="E37" s="329" t="s">
        <v>446</v>
      </c>
      <c r="F37" s="330" t="s">
        <v>447</v>
      </c>
      <c r="G37" s="329" t="s">
        <v>448</v>
      </c>
      <c r="H37" s="331">
        <v>38388</v>
      </c>
      <c r="I37" s="326" t="s">
        <v>308</v>
      </c>
      <c r="J37" s="332" t="s">
        <v>242</v>
      </c>
      <c r="K37" s="332" t="s">
        <v>242</v>
      </c>
      <c r="L37" s="326"/>
      <c r="M37" s="334"/>
      <c r="N37" s="328">
        <v>8</v>
      </c>
      <c r="O37" s="336"/>
    </row>
    <row r="38" spans="1:15" ht="45" x14ac:dyDescent="0.2">
      <c r="A38" s="335" t="s">
        <v>304</v>
      </c>
      <c r="B38" s="341"/>
      <c r="C38" s="327" t="s">
        <v>449</v>
      </c>
      <c r="D38" s="328" t="s">
        <v>335</v>
      </c>
      <c r="E38" s="342" t="s">
        <v>450</v>
      </c>
      <c r="F38" s="343" t="s">
        <v>451</v>
      </c>
      <c r="G38" s="342" t="s">
        <v>452</v>
      </c>
      <c r="H38" s="344">
        <v>37867</v>
      </c>
      <c r="I38" s="326" t="s">
        <v>308</v>
      </c>
      <c r="J38" s="332" t="s">
        <v>242</v>
      </c>
      <c r="K38" s="332" t="s">
        <v>242</v>
      </c>
      <c r="L38" s="345"/>
      <c r="M38" s="346"/>
      <c r="N38" s="345">
        <v>10</v>
      </c>
      <c r="O38" s="336"/>
    </row>
    <row r="39" spans="1:15" ht="45" x14ac:dyDescent="0.2">
      <c r="A39" s="335" t="s">
        <v>304</v>
      </c>
      <c r="B39" s="345" t="s">
        <v>453</v>
      </c>
      <c r="C39" s="327" t="s">
        <v>454</v>
      </c>
      <c r="D39" s="328" t="s">
        <v>335</v>
      </c>
      <c r="E39" s="342" t="s">
        <v>455</v>
      </c>
      <c r="F39" s="343" t="s">
        <v>347</v>
      </c>
      <c r="G39" s="342" t="s">
        <v>456</v>
      </c>
      <c r="H39" s="344">
        <v>41091</v>
      </c>
      <c r="I39" s="326" t="s">
        <v>308</v>
      </c>
      <c r="J39" s="332" t="s">
        <v>242</v>
      </c>
      <c r="K39" s="332" t="s">
        <v>242</v>
      </c>
      <c r="L39" s="345"/>
      <c r="M39" s="346"/>
      <c r="N39" s="345">
        <v>10</v>
      </c>
      <c r="O39" s="336"/>
    </row>
    <row r="40" spans="1:15" ht="60" x14ac:dyDescent="0.2">
      <c r="A40" s="335" t="s">
        <v>304</v>
      </c>
      <c r="B40" s="328" t="s">
        <v>457</v>
      </c>
      <c r="C40" s="327" t="s">
        <v>454</v>
      </c>
      <c r="D40" s="328" t="s">
        <v>335</v>
      </c>
      <c r="E40" s="329" t="s">
        <v>458</v>
      </c>
      <c r="F40" s="330" t="s">
        <v>337</v>
      </c>
      <c r="G40" s="329" t="s">
        <v>459</v>
      </c>
      <c r="H40" s="331">
        <v>39576</v>
      </c>
      <c r="I40" s="326" t="s">
        <v>308</v>
      </c>
      <c r="J40" s="332" t="s">
        <v>242</v>
      </c>
      <c r="K40" s="332" t="s">
        <v>242</v>
      </c>
      <c r="L40" s="326"/>
      <c r="M40" s="334"/>
      <c r="N40" s="328">
        <v>10</v>
      </c>
      <c r="O40" s="336"/>
    </row>
    <row r="41" spans="1:15" ht="45" x14ac:dyDescent="0.2">
      <c r="A41" s="335" t="s">
        <v>304</v>
      </c>
      <c r="B41" s="347" t="s">
        <v>460</v>
      </c>
      <c r="C41" s="327" t="s">
        <v>454</v>
      </c>
      <c r="D41" s="328" t="s">
        <v>335</v>
      </c>
      <c r="E41" s="348" t="s">
        <v>461</v>
      </c>
      <c r="F41" s="349" t="s">
        <v>380</v>
      </c>
      <c r="G41" s="348" t="s">
        <v>462</v>
      </c>
      <c r="H41" s="350">
        <v>40554</v>
      </c>
      <c r="I41" s="326" t="s">
        <v>308</v>
      </c>
      <c r="J41" s="332" t="s">
        <v>242</v>
      </c>
      <c r="K41" s="332" t="s">
        <v>242</v>
      </c>
      <c r="L41" s="347"/>
      <c r="M41" s="351"/>
      <c r="N41" s="347">
        <v>10</v>
      </c>
      <c r="O41" s="336"/>
    </row>
    <row r="42" spans="1:15" ht="45" x14ac:dyDescent="0.2">
      <c r="A42" s="335" t="s">
        <v>304</v>
      </c>
      <c r="B42" s="326" t="s">
        <v>463</v>
      </c>
      <c r="C42" s="327" t="s">
        <v>454</v>
      </c>
      <c r="D42" s="328" t="s">
        <v>335</v>
      </c>
      <c r="E42" s="337" t="s">
        <v>464</v>
      </c>
      <c r="F42" s="330" t="s">
        <v>465</v>
      </c>
      <c r="G42" s="337" t="s">
        <v>462</v>
      </c>
      <c r="H42" s="339">
        <v>39148</v>
      </c>
      <c r="I42" s="326" t="s">
        <v>308</v>
      </c>
      <c r="J42" s="332" t="s">
        <v>242</v>
      </c>
      <c r="K42" s="332" t="s">
        <v>242</v>
      </c>
      <c r="L42" s="326"/>
      <c r="M42" s="334"/>
      <c r="N42" s="326">
        <v>10</v>
      </c>
      <c r="O42" s="336"/>
    </row>
    <row r="43" spans="1:15" ht="30" x14ac:dyDescent="0.2">
      <c r="A43" s="335" t="s">
        <v>304</v>
      </c>
      <c r="B43" s="326" t="s">
        <v>466</v>
      </c>
      <c r="C43" s="327" t="s">
        <v>467</v>
      </c>
      <c r="D43" s="328" t="s">
        <v>335</v>
      </c>
      <c r="E43" s="337" t="s">
        <v>468</v>
      </c>
      <c r="F43" s="338" t="s">
        <v>337</v>
      </c>
      <c r="G43" s="337" t="s">
        <v>469</v>
      </c>
      <c r="H43" s="339">
        <v>39423</v>
      </c>
      <c r="I43" s="326"/>
      <c r="J43" s="332" t="s">
        <v>242</v>
      </c>
      <c r="K43" s="332" t="s">
        <v>242</v>
      </c>
      <c r="L43" s="326"/>
      <c r="M43" s="334"/>
      <c r="N43" s="326">
        <v>8</v>
      </c>
      <c r="O43" s="336"/>
    </row>
    <row r="44" spans="1:15" ht="45" x14ac:dyDescent="0.2">
      <c r="A44" s="335" t="s">
        <v>304</v>
      </c>
      <c r="B44" s="328" t="s">
        <v>470</v>
      </c>
      <c r="C44" s="327" t="s">
        <v>471</v>
      </c>
      <c r="D44" s="328" t="s">
        <v>335</v>
      </c>
      <c r="E44" s="329" t="s">
        <v>472</v>
      </c>
      <c r="F44" s="341" t="s">
        <v>473</v>
      </c>
      <c r="G44" s="329" t="s">
        <v>474</v>
      </c>
      <c r="H44" s="331">
        <v>36800</v>
      </c>
      <c r="I44" s="326"/>
      <c r="J44" s="332" t="s">
        <v>242</v>
      </c>
      <c r="K44" s="332" t="s">
        <v>242</v>
      </c>
      <c r="L44" s="326"/>
      <c r="M44" s="334"/>
      <c r="N44" s="328">
        <v>15</v>
      </c>
      <c r="O44" s="336"/>
    </row>
    <row r="45" spans="1:15" ht="30" x14ac:dyDescent="0.2">
      <c r="A45" s="335" t="s">
        <v>304</v>
      </c>
      <c r="B45" s="328" t="s">
        <v>475</v>
      </c>
      <c r="C45" s="327" t="s">
        <v>476</v>
      </c>
      <c r="D45" s="328" t="s">
        <v>335</v>
      </c>
      <c r="E45" s="330" t="s">
        <v>477</v>
      </c>
      <c r="F45" s="330" t="s">
        <v>478</v>
      </c>
      <c r="G45" s="329" t="s">
        <v>479</v>
      </c>
      <c r="H45" s="331">
        <v>39973</v>
      </c>
      <c r="I45" s="326"/>
      <c r="J45" s="332" t="s">
        <v>242</v>
      </c>
      <c r="K45" s="332" t="s">
        <v>242</v>
      </c>
      <c r="L45" s="352"/>
      <c r="M45" s="334"/>
      <c r="N45" s="328">
        <v>15</v>
      </c>
      <c r="O45" s="336"/>
    </row>
    <row r="46" spans="1:15" ht="45" x14ac:dyDescent="0.2">
      <c r="A46" s="335" t="s">
        <v>304</v>
      </c>
      <c r="B46" s="328" t="s">
        <v>480</v>
      </c>
      <c r="C46" s="327" t="s">
        <v>481</v>
      </c>
      <c r="D46" s="328" t="s">
        <v>335</v>
      </c>
      <c r="E46" s="329" t="s">
        <v>482</v>
      </c>
      <c r="F46" s="330" t="s">
        <v>483</v>
      </c>
      <c r="G46" s="329" t="s">
        <v>484</v>
      </c>
      <c r="H46" s="331">
        <v>35247</v>
      </c>
      <c r="I46" s="326"/>
      <c r="J46" s="332" t="s">
        <v>242</v>
      </c>
      <c r="K46" s="332" t="s">
        <v>242</v>
      </c>
      <c r="L46" s="326"/>
      <c r="M46" s="334"/>
      <c r="N46" s="328">
        <v>15</v>
      </c>
      <c r="O46" s="336"/>
    </row>
    <row r="47" spans="1:15" ht="30" x14ac:dyDescent="0.2">
      <c r="A47" s="335" t="s">
        <v>304</v>
      </c>
      <c r="B47" s="328" t="s">
        <v>485</v>
      </c>
      <c r="C47" s="327" t="s">
        <v>486</v>
      </c>
      <c r="D47" s="328" t="s">
        <v>335</v>
      </c>
      <c r="E47" s="329" t="s">
        <v>487</v>
      </c>
      <c r="F47" s="330" t="s">
        <v>488</v>
      </c>
      <c r="G47" s="329" t="s">
        <v>489</v>
      </c>
      <c r="H47" s="331">
        <v>36251</v>
      </c>
      <c r="I47" s="326"/>
      <c r="J47" s="332" t="s">
        <v>242</v>
      </c>
      <c r="K47" s="332" t="s">
        <v>242</v>
      </c>
      <c r="L47" s="326"/>
      <c r="M47" s="334"/>
      <c r="N47" s="328">
        <v>12</v>
      </c>
      <c r="O47" s="336"/>
    </row>
    <row r="48" spans="1:15" ht="30" x14ac:dyDescent="0.2">
      <c r="A48" s="335" t="s">
        <v>304</v>
      </c>
      <c r="B48" s="328" t="s">
        <v>490</v>
      </c>
      <c r="C48" s="335"/>
      <c r="D48" s="328" t="s">
        <v>335</v>
      </c>
      <c r="E48" s="329" t="s">
        <v>491</v>
      </c>
      <c r="F48" s="330" t="s">
        <v>492</v>
      </c>
      <c r="G48" s="330" t="s">
        <v>493</v>
      </c>
      <c r="H48" s="353" t="s">
        <v>494</v>
      </c>
      <c r="I48" s="326"/>
      <c r="J48" s="332" t="s">
        <v>242</v>
      </c>
      <c r="K48" s="332" t="s">
        <v>242</v>
      </c>
      <c r="L48" s="326"/>
      <c r="M48" s="334"/>
      <c r="N48" s="328">
        <v>15</v>
      </c>
      <c r="O48" s="336"/>
    </row>
  </sheetData>
  <mergeCells count="91">
    <mergeCell ref="O4:O5"/>
    <mergeCell ref="A2:O2"/>
    <mergeCell ref="A4:A5"/>
    <mergeCell ref="B4:B5"/>
    <mergeCell ref="C4:C5"/>
    <mergeCell ref="D4:D5"/>
    <mergeCell ref="E4:E5"/>
    <mergeCell ref="F4:F5"/>
    <mergeCell ref="G4:G5"/>
    <mergeCell ref="H4:H5"/>
    <mergeCell ref="I4:I5"/>
    <mergeCell ref="J4:J5"/>
    <mergeCell ref="K4:K5"/>
    <mergeCell ref="L4:L5"/>
    <mergeCell ref="M4:M5"/>
    <mergeCell ref="N4:N5"/>
    <mergeCell ref="A7:O7"/>
    <mergeCell ref="A8:A9"/>
    <mergeCell ref="D8:D9"/>
    <mergeCell ref="E8:E9"/>
    <mergeCell ref="F8:F9"/>
    <mergeCell ref="H8:H9"/>
    <mergeCell ref="I8:I9"/>
    <mergeCell ref="J8:J9"/>
    <mergeCell ref="K8:K9"/>
    <mergeCell ref="L8:L9"/>
    <mergeCell ref="M8:M9"/>
    <mergeCell ref="N8:N9"/>
    <mergeCell ref="O8:O9"/>
    <mergeCell ref="I10:I11"/>
    <mergeCell ref="J10:J11"/>
    <mergeCell ref="A12:A13"/>
    <mergeCell ref="D12:D13"/>
    <mergeCell ref="E12:E13"/>
    <mergeCell ref="F12:F13"/>
    <mergeCell ref="H12:H13"/>
    <mergeCell ref="A10:A11"/>
    <mergeCell ref="D10:D11"/>
    <mergeCell ref="E10:E11"/>
    <mergeCell ref="F10:F11"/>
    <mergeCell ref="H10:H11"/>
    <mergeCell ref="K10:K11"/>
    <mergeCell ref="L10:L11"/>
    <mergeCell ref="M10:M11"/>
    <mergeCell ref="N10:N11"/>
    <mergeCell ref="O10:O11"/>
    <mergeCell ref="O12:O13"/>
    <mergeCell ref="A14:A15"/>
    <mergeCell ref="D14:D15"/>
    <mergeCell ref="E14:E15"/>
    <mergeCell ref="F14:F15"/>
    <mergeCell ref="H14:H15"/>
    <mergeCell ref="I14:I15"/>
    <mergeCell ref="J14:J15"/>
    <mergeCell ref="K14:K15"/>
    <mergeCell ref="L14:L15"/>
    <mergeCell ref="I12:I13"/>
    <mergeCell ref="J12:J13"/>
    <mergeCell ref="K12:K13"/>
    <mergeCell ref="L12:L13"/>
    <mergeCell ref="M12:M13"/>
    <mergeCell ref="N12:N13"/>
    <mergeCell ref="M14:M15"/>
    <mergeCell ref="N14:N15"/>
    <mergeCell ref="O14:O15"/>
    <mergeCell ref="A16:A17"/>
    <mergeCell ref="D16:D17"/>
    <mergeCell ref="E16:E17"/>
    <mergeCell ref="F16:F17"/>
    <mergeCell ref="H16:H17"/>
    <mergeCell ref="I16:I17"/>
    <mergeCell ref="J16:J17"/>
    <mergeCell ref="K16:K17"/>
    <mergeCell ref="L16:L17"/>
    <mergeCell ref="M16:M17"/>
    <mergeCell ref="N16:N17"/>
    <mergeCell ref="O16:O17"/>
    <mergeCell ref="N18:N19"/>
    <mergeCell ref="O18:O19"/>
    <mergeCell ref="A28:D28"/>
    <mergeCell ref="H18:H19"/>
    <mergeCell ref="I18:I19"/>
    <mergeCell ref="J18:J19"/>
    <mergeCell ref="K18:K19"/>
    <mergeCell ref="L18:L19"/>
    <mergeCell ref="M18:M19"/>
    <mergeCell ref="A18:A19"/>
    <mergeCell ref="C18:C19"/>
    <mergeCell ref="D18:D19"/>
    <mergeCell ref="E18:E19"/>
    <mergeCell ref="F18:F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F20"/>
  <sheetViews>
    <sheetView zoomScaleNormal="100" workbookViewId="0">
      <selection activeCell="E30" sqref="E30"/>
    </sheetView>
  </sheetViews>
  <sheetFormatPr defaultRowHeight="12.75" x14ac:dyDescent="0.2"/>
  <cols>
    <col min="1" max="1" width="5.42578125" customWidth="1"/>
    <col min="2" max="2" width="31.5703125" customWidth="1"/>
    <col min="3" max="3" width="28.42578125" customWidth="1"/>
    <col min="4" max="4" width="22.5703125" customWidth="1"/>
    <col min="5" max="5" width="21.5703125" customWidth="1"/>
    <col min="6" max="6" width="21.85546875" customWidth="1"/>
  </cols>
  <sheetData>
    <row r="1" spans="2:6" x14ac:dyDescent="0.2">
      <c r="B1" s="149" t="s">
        <v>130</v>
      </c>
    </row>
    <row r="2" spans="2:6" x14ac:dyDescent="0.2">
      <c r="B2" s="95"/>
    </row>
    <row r="3" spans="2:6" ht="25.5" x14ac:dyDescent="0.2">
      <c r="B3" s="248" t="s">
        <v>232</v>
      </c>
      <c r="C3" s="139"/>
      <c r="D3" s="139"/>
      <c r="E3" s="139"/>
      <c r="F3" s="139"/>
    </row>
    <row r="4" spans="2:6" ht="25.5" x14ac:dyDescent="0.2">
      <c r="B4" s="247" t="s">
        <v>233</v>
      </c>
      <c r="C4" s="139"/>
      <c r="D4" s="139"/>
      <c r="E4" s="139"/>
      <c r="F4" s="139"/>
    </row>
    <row r="5" spans="2:6" x14ac:dyDescent="0.2">
      <c r="B5" s="141"/>
      <c r="C5" s="139"/>
      <c r="D5" s="139"/>
      <c r="E5" s="139"/>
      <c r="F5" s="139"/>
    </row>
    <row r="6" spans="2:6" x14ac:dyDescent="0.2">
      <c r="B6" s="428" t="s">
        <v>190</v>
      </c>
      <c r="C6" s="428"/>
      <c r="D6" s="428"/>
      <c r="E6" s="428"/>
      <c r="F6" s="428"/>
    </row>
    <row r="7" spans="2:6" x14ac:dyDescent="0.2">
      <c r="B7" s="428"/>
      <c r="C7" s="428"/>
      <c r="D7" s="428"/>
      <c r="E7" s="428"/>
      <c r="F7" s="428"/>
    </row>
    <row r="8" spans="2:6" ht="27.75" customHeight="1" thickBot="1" x14ac:dyDescent="0.25">
      <c r="B8" s="428"/>
      <c r="C8" s="428"/>
      <c r="D8" s="428"/>
      <c r="E8" s="428"/>
      <c r="F8" s="428"/>
    </row>
    <row r="9" spans="2:6" ht="39" customHeight="1" thickBot="1" x14ac:dyDescent="0.3">
      <c r="B9" s="454" t="s">
        <v>132</v>
      </c>
      <c r="C9" s="455"/>
      <c r="D9" s="455"/>
      <c r="E9" s="455"/>
      <c r="F9" s="456"/>
    </row>
    <row r="10" spans="2:6" ht="51" x14ac:dyDescent="0.2">
      <c r="B10" s="291" t="s">
        <v>109</v>
      </c>
      <c r="C10" s="292" t="s">
        <v>112</v>
      </c>
      <c r="D10" s="292" t="s">
        <v>110</v>
      </c>
      <c r="E10" s="292" t="s">
        <v>131</v>
      </c>
      <c r="F10" s="293" t="s">
        <v>111</v>
      </c>
    </row>
    <row r="11" spans="2:6" ht="36.75" customHeight="1" x14ac:dyDescent="0.2">
      <c r="B11" s="288" t="s">
        <v>281</v>
      </c>
      <c r="C11" s="289" t="s">
        <v>282</v>
      </c>
      <c r="D11" s="290">
        <v>41239</v>
      </c>
      <c r="E11" s="289" t="s">
        <v>242</v>
      </c>
      <c r="F11" s="281"/>
    </row>
    <row r="12" spans="2:6" ht="29.25" customHeight="1" x14ac:dyDescent="0.2">
      <c r="B12" s="287" t="s">
        <v>283</v>
      </c>
      <c r="C12" s="285" t="s">
        <v>282</v>
      </c>
      <c r="D12" s="286">
        <v>41176</v>
      </c>
      <c r="E12" s="285" t="s">
        <v>242</v>
      </c>
      <c r="F12" s="282"/>
    </row>
    <row r="13" spans="2:6" ht="36.75" customHeight="1" x14ac:dyDescent="0.2">
      <c r="B13" s="288" t="s">
        <v>284</v>
      </c>
      <c r="C13" s="289" t="s">
        <v>282</v>
      </c>
      <c r="D13" s="290">
        <v>41232</v>
      </c>
      <c r="E13" s="289" t="s">
        <v>242</v>
      </c>
      <c r="F13" s="281"/>
    </row>
    <row r="14" spans="2:6" x14ac:dyDescent="0.2">
      <c r="B14" s="288" t="s">
        <v>285</v>
      </c>
      <c r="C14" s="289" t="s">
        <v>282</v>
      </c>
      <c r="D14" s="290">
        <v>41176</v>
      </c>
      <c r="E14" s="289" t="s">
        <v>242</v>
      </c>
      <c r="F14" s="281"/>
    </row>
    <row r="15" spans="2:6" x14ac:dyDescent="0.2">
      <c r="B15" s="288" t="s">
        <v>286</v>
      </c>
      <c r="C15" s="289" t="s">
        <v>282</v>
      </c>
      <c r="D15" s="290">
        <v>41134</v>
      </c>
      <c r="E15" s="289" t="s">
        <v>242</v>
      </c>
      <c r="F15" s="281"/>
    </row>
    <row r="16" spans="2:6" x14ac:dyDescent="0.2">
      <c r="B16" s="288" t="s">
        <v>287</v>
      </c>
      <c r="C16" s="289" t="s">
        <v>282</v>
      </c>
      <c r="D16" s="290">
        <v>40994</v>
      </c>
      <c r="E16" s="289" t="s">
        <v>242</v>
      </c>
      <c r="F16" s="281"/>
    </row>
    <row r="17" spans="2:6" x14ac:dyDescent="0.2">
      <c r="B17" s="288" t="s">
        <v>288</v>
      </c>
      <c r="C17" s="289" t="s">
        <v>282</v>
      </c>
      <c r="D17" s="290">
        <v>40994</v>
      </c>
      <c r="E17" s="289" t="s">
        <v>242</v>
      </c>
      <c r="F17" s="281"/>
    </row>
    <row r="18" spans="2:6" x14ac:dyDescent="0.2">
      <c r="B18" s="288" t="s">
        <v>289</v>
      </c>
      <c r="C18" s="289" t="s">
        <v>282</v>
      </c>
      <c r="D18" s="290">
        <v>40994</v>
      </c>
      <c r="E18" s="289" t="s">
        <v>242</v>
      </c>
      <c r="F18" s="281"/>
    </row>
    <row r="19" spans="2:6" x14ac:dyDescent="0.2">
      <c r="B19" s="283"/>
      <c r="C19" s="284"/>
      <c r="D19" s="284"/>
      <c r="E19" s="284"/>
      <c r="F19" s="124"/>
    </row>
    <row r="20" spans="2:6" x14ac:dyDescent="0.2">
      <c r="B20" s="126"/>
      <c r="C20" s="124"/>
      <c r="D20" s="124"/>
      <c r="E20" s="124"/>
      <c r="F20" s="124"/>
    </row>
  </sheetData>
  <mergeCells count="2">
    <mergeCell ref="B6:F8"/>
    <mergeCell ref="B9:F9"/>
  </mergeCells>
  <phoneticPr fontId="13" type="noConversion"/>
  <pageMargins left="0.75" right="0.75" top="1" bottom="1" header="0.5" footer="0.5"/>
  <pageSetup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6"/>
  <sheetViews>
    <sheetView topLeftCell="A12" zoomScaleNormal="100" workbookViewId="0">
      <selection activeCell="A13" sqref="A13:D13"/>
    </sheetView>
  </sheetViews>
  <sheetFormatPr defaultRowHeight="12.75" x14ac:dyDescent="0.2"/>
  <cols>
    <col min="1" max="1" width="31.5703125" customWidth="1"/>
    <col min="2" max="2" width="28.42578125" customWidth="1"/>
    <col min="3" max="3" width="40.28515625" customWidth="1"/>
    <col min="4" max="4" width="21.28515625" customWidth="1"/>
    <col min="5" max="5" width="21.85546875" hidden="1" customWidth="1"/>
  </cols>
  <sheetData>
    <row r="1" spans="1:5" x14ac:dyDescent="0.2">
      <c r="A1" s="149" t="s">
        <v>200</v>
      </c>
    </row>
    <row r="2" spans="1:5" x14ac:dyDescent="0.2">
      <c r="A2" s="518" t="s">
        <v>273</v>
      </c>
      <c r="B2" s="518"/>
      <c r="C2" s="518"/>
    </row>
    <row r="3" spans="1:5" ht="30" customHeight="1" x14ac:dyDescent="0.2">
      <c r="A3" s="517" t="s">
        <v>520</v>
      </c>
      <c r="B3" s="517"/>
      <c r="C3" s="517"/>
      <c r="D3" s="517"/>
    </row>
    <row r="4" spans="1:5" x14ac:dyDescent="0.2">
      <c r="A4" s="142"/>
      <c r="B4" s="143"/>
      <c r="C4" s="143"/>
      <c r="D4" s="143"/>
      <c r="E4" s="143"/>
    </row>
    <row r="5" spans="1:5" ht="45.75" customHeight="1" x14ac:dyDescent="0.2">
      <c r="A5" s="519" t="s">
        <v>202</v>
      </c>
      <c r="B5" s="519"/>
      <c r="C5" s="519"/>
      <c r="D5" s="143"/>
      <c r="E5" s="143"/>
    </row>
    <row r="6" spans="1:5" ht="19.5" customHeight="1" x14ac:dyDescent="0.2">
      <c r="A6" s="516" t="s">
        <v>519</v>
      </c>
      <c r="B6" s="516"/>
      <c r="C6" s="516"/>
      <c r="D6" s="516"/>
      <c r="E6" s="516"/>
    </row>
    <row r="7" spans="1:5" x14ac:dyDescent="0.2">
      <c r="A7" s="144"/>
      <c r="B7" s="144"/>
      <c r="C7" s="144"/>
      <c r="D7" s="144"/>
      <c r="E7" s="144"/>
    </row>
    <row r="8" spans="1:5" ht="17.25" customHeight="1" x14ac:dyDescent="0.2">
      <c r="A8" s="520" t="s">
        <v>201</v>
      </c>
      <c r="B8" s="520"/>
      <c r="C8" s="520"/>
      <c r="D8" s="145"/>
      <c r="E8" s="145"/>
    </row>
    <row r="9" spans="1:5" ht="21.75" customHeight="1" x14ac:dyDescent="0.2">
      <c r="A9" s="520"/>
      <c r="B9" s="520"/>
      <c r="C9" s="520"/>
      <c r="D9" s="146"/>
      <c r="E9" s="146"/>
    </row>
    <row r="10" spans="1:5" ht="17.25" customHeight="1" x14ac:dyDescent="0.2">
      <c r="A10" s="362" t="s">
        <v>518</v>
      </c>
      <c r="B10" s="363"/>
      <c r="C10" s="363"/>
      <c r="D10" s="364"/>
      <c r="E10" s="146"/>
    </row>
    <row r="11" spans="1:5" ht="184.5" customHeight="1" x14ac:dyDescent="0.2">
      <c r="A11" s="516" t="s">
        <v>274</v>
      </c>
      <c r="B11" s="516"/>
      <c r="C11" s="516"/>
      <c r="D11" s="516"/>
      <c r="E11" s="146"/>
    </row>
    <row r="12" spans="1:5" s="151" customFormat="1" ht="15" customHeight="1" x14ac:dyDescent="0.2">
      <c r="A12" s="362" t="s">
        <v>278</v>
      </c>
      <c r="B12" s="362"/>
      <c r="C12" s="362"/>
      <c r="D12" s="362"/>
      <c r="E12" s="275"/>
    </row>
    <row r="13" spans="1:5" ht="195.75" customHeight="1" x14ac:dyDescent="0.2">
      <c r="A13" s="516" t="s">
        <v>577</v>
      </c>
      <c r="B13" s="516"/>
      <c r="C13" s="516"/>
      <c r="D13" s="516"/>
      <c r="E13" s="145"/>
    </row>
    <row r="14" spans="1:5" x14ac:dyDescent="0.2">
      <c r="A14" s="365" t="s">
        <v>272</v>
      </c>
      <c r="B14" s="365"/>
      <c r="C14" s="365"/>
      <c r="D14" s="365"/>
      <c r="E14" s="145"/>
    </row>
    <row r="15" spans="1:5" ht="83.25" customHeight="1" x14ac:dyDescent="0.2">
      <c r="A15" s="516" t="s">
        <v>517</v>
      </c>
      <c r="B15" s="516"/>
      <c r="C15" s="516"/>
      <c r="D15" s="516"/>
      <c r="E15" s="145"/>
    </row>
    <row r="16" spans="1:5" x14ac:dyDescent="0.2">
      <c r="A16" s="294"/>
      <c r="B16" s="294"/>
      <c r="C16" s="294"/>
      <c r="D16" s="294"/>
      <c r="E16" s="145"/>
    </row>
  </sheetData>
  <mergeCells count="8">
    <mergeCell ref="A15:D15"/>
    <mergeCell ref="A3:D3"/>
    <mergeCell ref="A13:D13"/>
    <mergeCell ref="A2:C2"/>
    <mergeCell ref="A11:D11"/>
    <mergeCell ref="A6:E6"/>
    <mergeCell ref="A5:C5"/>
    <mergeCell ref="A8:C9"/>
  </mergeCells>
  <phoneticPr fontId="13" type="noConversion"/>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7" sqref="B7"/>
    </sheetView>
  </sheetViews>
  <sheetFormatPr defaultRowHeight="12.75" x14ac:dyDescent="0.2"/>
  <cols>
    <col min="2" max="2" width="22.5703125" bestFit="1" customWidth="1"/>
    <col min="4" max="4" width="20.28515625" bestFit="1" customWidth="1"/>
  </cols>
  <sheetData>
    <row r="1" spans="1:4" x14ac:dyDescent="0.2">
      <c r="A1" s="138" t="s">
        <v>211</v>
      </c>
      <c r="B1" s="138" t="s">
        <v>211</v>
      </c>
      <c r="C1" s="138" t="s">
        <v>211</v>
      </c>
      <c r="D1" s="138" t="s">
        <v>211</v>
      </c>
    </row>
    <row r="2" spans="1:4" x14ac:dyDescent="0.2">
      <c r="A2" s="236">
        <v>40299</v>
      </c>
      <c r="B2" t="s">
        <v>203</v>
      </c>
      <c r="C2" s="138" t="s">
        <v>206</v>
      </c>
      <c r="D2" s="138" t="s">
        <v>210</v>
      </c>
    </row>
    <row r="3" spans="1:4" x14ac:dyDescent="0.2">
      <c r="A3" s="236">
        <v>40513</v>
      </c>
      <c r="B3" t="s">
        <v>204</v>
      </c>
      <c r="C3" s="138" t="s">
        <v>207</v>
      </c>
      <c r="D3" s="138" t="s">
        <v>208</v>
      </c>
    </row>
    <row r="4" spans="1:4" x14ac:dyDescent="0.2">
      <c r="A4" s="236">
        <v>40725</v>
      </c>
      <c r="B4" t="s">
        <v>205</v>
      </c>
      <c r="D4" s="138" t="s">
        <v>209</v>
      </c>
    </row>
    <row r="5" spans="1:4" x14ac:dyDescent="0.2">
      <c r="B5" t="s">
        <v>214</v>
      </c>
    </row>
    <row r="6" spans="1:4" x14ac:dyDescent="0.2">
      <c r="B6" t="s">
        <v>215</v>
      </c>
    </row>
    <row r="7" spans="1:4" x14ac:dyDescent="0.2">
      <c r="B7" t="s">
        <v>213</v>
      </c>
    </row>
    <row r="8" spans="1:4" x14ac:dyDescent="0.2">
      <c r="B8"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6"/>
  <sheetViews>
    <sheetView topLeftCell="A16" zoomScaleNormal="100" workbookViewId="0">
      <selection activeCell="A23" sqref="A23:I23"/>
    </sheetView>
  </sheetViews>
  <sheetFormatPr defaultRowHeight="12.75" x14ac:dyDescent="0.2"/>
  <cols>
    <col min="1" max="1" width="11" customWidth="1"/>
    <col min="2" max="2" width="12.85546875" customWidth="1"/>
    <col min="3" max="3" width="11.42578125" customWidth="1"/>
    <col min="4" max="4" width="14.7109375" customWidth="1"/>
    <col min="5" max="5" width="17.7109375" customWidth="1"/>
    <col min="6" max="6" width="12.5703125" customWidth="1"/>
    <col min="7" max="7" width="14" customWidth="1"/>
    <col min="8" max="8" width="12.85546875" customWidth="1"/>
    <col min="9" max="9" width="15.140625" customWidth="1"/>
  </cols>
  <sheetData>
    <row r="1" spans="1:9" ht="18.75" customHeight="1" thickBot="1" x14ac:dyDescent="0.25">
      <c r="A1" s="159" t="s">
        <v>166</v>
      </c>
    </row>
    <row r="2" spans="1:9" ht="13.5" thickBot="1" x14ac:dyDescent="0.25">
      <c r="A2" s="150" t="s">
        <v>140</v>
      </c>
      <c r="B2" s="151"/>
      <c r="C2" s="151"/>
      <c r="D2" s="242"/>
      <c r="E2" s="245" t="s">
        <v>215</v>
      </c>
      <c r="F2" s="237"/>
    </row>
    <row r="3" spans="1:9" ht="13.5" thickBot="1" x14ac:dyDescent="0.25">
      <c r="A3" s="150" t="s">
        <v>141</v>
      </c>
      <c r="B3" s="151"/>
      <c r="C3" s="151"/>
      <c r="D3" s="242"/>
      <c r="E3" s="245" t="s">
        <v>207</v>
      </c>
    </row>
    <row r="4" spans="1:9" x14ac:dyDescent="0.2">
      <c r="A4" s="150"/>
      <c r="B4" s="151"/>
      <c r="C4" s="151"/>
      <c r="D4" s="152"/>
    </row>
    <row r="5" spans="1:9" ht="134.25" customHeight="1" x14ac:dyDescent="0.2">
      <c r="A5" s="424" t="s">
        <v>196</v>
      </c>
      <c r="B5" s="426"/>
      <c r="C5" s="426"/>
      <c r="D5" s="426"/>
      <c r="E5" s="426"/>
      <c r="F5" s="426"/>
      <c r="G5" s="426"/>
      <c r="H5" s="426"/>
      <c r="I5" s="257" t="s">
        <v>240</v>
      </c>
    </row>
    <row r="6" spans="1:9" ht="119.25" customHeight="1" x14ac:dyDescent="0.2">
      <c r="A6" s="424" t="s">
        <v>197</v>
      </c>
      <c r="B6" s="426"/>
      <c r="C6" s="426"/>
      <c r="D6" s="426"/>
      <c r="E6" s="426"/>
      <c r="F6" s="426"/>
      <c r="G6" s="426"/>
      <c r="H6" s="426"/>
      <c r="I6" s="257" t="s">
        <v>241</v>
      </c>
    </row>
    <row r="7" spans="1:9" s="158" customFormat="1" ht="107.25" customHeight="1" x14ac:dyDescent="0.2">
      <c r="A7" s="424" t="s">
        <v>198</v>
      </c>
      <c r="B7" s="426"/>
      <c r="C7" s="426"/>
      <c r="D7" s="426"/>
      <c r="E7" s="426"/>
      <c r="F7" s="426"/>
      <c r="G7" s="426"/>
      <c r="H7" s="426"/>
      <c r="I7" s="257" t="s">
        <v>242</v>
      </c>
    </row>
    <row r="8" spans="1:9" ht="26.25" customHeight="1" x14ac:dyDescent="0.2">
      <c r="A8" s="435" t="s">
        <v>243</v>
      </c>
      <c r="B8" s="435"/>
      <c r="C8" s="435"/>
      <c r="D8" s="435"/>
      <c r="E8" s="435"/>
      <c r="F8" s="435"/>
      <c r="G8" s="435"/>
      <c r="H8" s="435"/>
      <c r="I8" s="435"/>
    </row>
    <row r="9" spans="1:9" ht="13.5" customHeight="1" x14ac:dyDescent="0.2">
      <c r="A9" s="154" t="s">
        <v>155</v>
      </c>
      <c r="B9" s="153"/>
      <c r="C9" s="153"/>
      <c r="D9" s="153"/>
      <c r="E9" s="153"/>
      <c r="F9" s="153"/>
      <c r="G9" s="153"/>
      <c r="H9" s="153"/>
      <c r="I9" s="153"/>
    </row>
    <row r="10" spans="1:9" ht="36.75" customHeight="1" x14ac:dyDescent="0.2">
      <c r="A10" s="424" t="s">
        <v>142</v>
      </c>
      <c r="B10" s="426"/>
      <c r="C10" s="426"/>
      <c r="D10" s="426"/>
      <c r="E10" s="426"/>
      <c r="F10" s="426"/>
      <c r="G10" s="426"/>
      <c r="H10" s="426"/>
      <c r="I10" s="257" t="s">
        <v>244</v>
      </c>
    </row>
    <row r="11" spans="1:9" ht="13.5" customHeight="1" x14ac:dyDescent="0.2">
      <c r="A11" s="433" t="s">
        <v>143</v>
      </c>
      <c r="B11" s="434"/>
      <c r="C11" s="434"/>
      <c r="D11" s="434"/>
      <c r="E11" s="434"/>
      <c r="F11" s="434"/>
      <c r="G11" s="434"/>
      <c r="H11" s="434"/>
      <c r="I11" s="153"/>
    </row>
    <row r="12" spans="1:9" ht="13.5" customHeight="1" x14ac:dyDescent="0.2">
      <c r="A12" s="153"/>
      <c r="B12" s="153"/>
      <c r="C12" s="153"/>
      <c r="D12" s="153"/>
      <c r="E12" s="153"/>
      <c r="F12" s="153"/>
      <c r="G12" s="153"/>
      <c r="H12" s="153"/>
      <c r="I12" s="153"/>
    </row>
    <row r="13" spans="1:9" ht="13.5" thickBot="1" x14ac:dyDescent="0.25"/>
    <row r="14" spans="1:9" s="1" customFormat="1" ht="33" customHeight="1" x14ac:dyDescent="0.25">
      <c r="A14" s="430" t="s">
        <v>139</v>
      </c>
      <c r="B14" s="431"/>
      <c r="C14" s="431"/>
      <c r="D14" s="431"/>
      <c r="E14" s="431"/>
      <c r="F14" s="431"/>
      <c r="G14" s="431"/>
      <c r="H14" s="431"/>
      <c r="I14" s="432"/>
    </row>
    <row r="15" spans="1:9" s="94" customFormat="1" ht="38.25" x14ac:dyDescent="0.2">
      <c r="A15" s="128" t="s">
        <v>90</v>
      </c>
      <c r="B15" s="129" t="s">
        <v>246</v>
      </c>
      <c r="C15" s="129" t="s">
        <v>91</v>
      </c>
      <c r="D15" s="129" t="s">
        <v>92</v>
      </c>
      <c r="E15" s="129" t="s">
        <v>96</v>
      </c>
      <c r="F15" s="129" t="s">
        <v>47</v>
      </c>
      <c r="G15" s="129" t="s">
        <v>93</v>
      </c>
      <c r="H15" s="129" t="s">
        <v>94</v>
      </c>
      <c r="I15" s="130" t="s">
        <v>95</v>
      </c>
    </row>
    <row r="16" spans="1:9" ht="63.75" x14ac:dyDescent="0.2">
      <c r="A16" s="263" t="s">
        <v>255</v>
      </c>
      <c r="B16" s="263" t="s">
        <v>245</v>
      </c>
      <c r="C16" s="263" t="s">
        <v>252</v>
      </c>
      <c r="D16" s="263" t="s">
        <v>253</v>
      </c>
      <c r="E16" s="263" t="s">
        <v>254</v>
      </c>
      <c r="F16" s="263" t="s">
        <v>98</v>
      </c>
      <c r="G16" s="264">
        <v>41169</v>
      </c>
      <c r="H16" s="264">
        <v>41183</v>
      </c>
      <c r="I16" s="263" t="s">
        <v>249</v>
      </c>
    </row>
    <row r="18" spans="1:9" x14ac:dyDescent="0.2">
      <c r="A18" t="s">
        <v>250</v>
      </c>
    </row>
    <row r="19" spans="1:9" s="140" customFormat="1" ht="26.25" customHeight="1" x14ac:dyDescent="0.2">
      <c r="A19" s="427" t="s">
        <v>251</v>
      </c>
      <c r="B19" s="427"/>
      <c r="C19" s="427"/>
      <c r="D19" s="427"/>
      <c r="E19" s="427"/>
      <c r="F19" s="427"/>
      <c r="G19" s="427"/>
      <c r="H19" s="427"/>
      <c r="I19" s="427"/>
    </row>
    <row r="20" spans="1:9" s="140" customFormat="1" ht="29.25" customHeight="1" x14ac:dyDescent="0.2">
      <c r="A20" s="428" t="s">
        <v>261</v>
      </c>
      <c r="B20" s="427"/>
      <c r="C20" s="427"/>
      <c r="D20" s="427"/>
      <c r="E20" s="427"/>
      <c r="F20" s="427"/>
      <c r="G20" s="427"/>
      <c r="H20" s="427"/>
      <c r="I20" s="427"/>
    </row>
    <row r="21" spans="1:9" s="140" customFormat="1" ht="25.5" customHeight="1" x14ac:dyDescent="0.2">
      <c r="A21" s="428"/>
      <c r="B21" s="427"/>
      <c r="C21" s="427"/>
      <c r="D21" s="427"/>
      <c r="E21" s="427"/>
      <c r="F21" s="427"/>
      <c r="G21" s="427"/>
      <c r="H21" s="427"/>
      <c r="I21" s="427"/>
    </row>
    <row r="23" spans="1:9" s="260" customFormat="1" ht="33" customHeight="1" x14ac:dyDescent="0.2">
      <c r="A23" s="429" t="s">
        <v>576</v>
      </c>
      <c r="B23" s="429"/>
      <c r="C23" s="429"/>
      <c r="D23" s="429"/>
      <c r="E23" s="429"/>
      <c r="F23" s="429"/>
      <c r="G23" s="429"/>
      <c r="H23" s="429"/>
      <c r="I23" s="429"/>
    </row>
    <row r="24" spans="1:9" s="140" customFormat="1" ht="25.5" x14ac:dyDescent="0.2">
      <c r="A24" s="259" t="s">
        <v>90</v>
      </c>
      <c r="B24" s="259" t="s">
        <v>246</v>
      </c>
      <c r="C24" s="259" t="s">
        <v>91</v>
      </c>
      <c r="D24" s="259" t="s">
        <v>92</v>
      </c>
      <c r="E24" s="259" t="s">
        <v>248</v>
      </c>
      <c r="F24" s="259" t="s">
        <v>47</v>
      </c>
      <c r="G24" s="259" t="s">
        <v>93</v>
      </c>
      <c r="H24" s="259" t="s">
        <v>94</v>
      </c>
      <c r="I24" s="259" t="s">
        <v>95</v>
      </c>
    </row>
    <row r="25" spans="1:9" ht="63.75" x14ac:dyDescent="0.2">
      <c r="A25" s="261" t="s">
        <v>255</v>
      </c>
      <c r="B25" s="261" t="s">
        <v>247</v>
      </c>
      <c r="C25" s="261" t="s">
        <v>252</v>
      </c>
      <c r="D25" s="261" t="s">
        <v>253</v>
      </c>
      <c r="E25" s="261" t="s">
        <v>254</v>
      </c>
      <c r="F25" s="261" t="s">
        <v>256</v>
      </c>
      <c r="G25" s="262">
        <v>41078</v>
      </c>
      <c r="H25" s="262">
        <v>41088</v>
      </c>
      <c r="I25" s="261" t="s">
        <v>257</v>
      </c>
    </row>
    <row r="26" spans="1:9" ht="89.25" x14ac:dyDescent="0.2">
      <c r="A26" s="261" t="s">
        <v>258</v>
      </c>
      <c r="B26" s="261" t="s">
        <v>247</v>
      </c>
      <c r="C26" s="261" t="s">
        <v>252</v>
      </c>
      <c r="D26" s="261" t="s">
        <v>259</v>
      </c>
      <c r="E26" s="261" t="s">
        <v>254</v>
      </c>
      <c r="F26" s="261" t="s">
        <v>256</v>
      </c>
      <c r="G26" s="262">
        <v>40966</v>
      </c>
      <c r="H26" s="262">
        <v>40980</v>
      </c>
      <c r="I26" s="261" t="s">
        <v>260</v>
      </c>
    </row>
  </sheetData>
  <mergeCells count="11">
    <mergeCell ref="A19:I19"/>
    <mergeCell ref="A20:I20"/>
    <mergeCell ref="A21:I21"/>
    <mergeCell ref="A23:I23"/>
    <mergeCell ref="A5:H5"/>
    <mergeCell ref="A14:I14"/>
    <mergeCell ref="A10:H10"/>
    <mergeCell ref="A11:H11"/>
    <mergeCell ref="A6:H6"/>
    <mergeCell ref="A7:H7"/>
    <mergeCell ref="A8:I8"/>
  </mergeCells>
  <phoneticPr fontId="13" type="noConversion"/>
  <pageMargins left="0.75" right="0.75" top="1" bottom="1" header="0.5" footer="0.5"/>
  <pageSetup scale="93" orientation="landscape" r:id="rId1"/>
  <headerFooter alignWithMargins="0">
    <oddFooter>&amp;L&amp;F</oddFooter>
  </headerFooter>
  <rowBreaks count="1" manualBreakCount="1">
    <brk id="11"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Lists!C1:C3</xm:f>
          </x14:formula1>
          <xm:sqref>E3</xm:sqref>
        </x14:dataValidation>
        <x14:dataValidation type="list" showInputMessage="1" showErrorMessage="1">
          <x14:formula1>
            <xm:f>Lists!B1:B8</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36"/>
  <sheetViews>
    <sheetView zoomScaleNormal="100" workbookViewId="0">
      <selection activeCell="A34" sqref="A34"/>
    </sheetView>
  </sheetViews>
  <sheetFormatPr defaultRowHeight="12.75" x14ac:dyDescent="0.2"/>
  <cols>
    <col min="1" max="1" width="163.42578125" style="158" customWidth="1"/>
  </cols>
  <sheetData>
    <row r="1" spans="1:1" ht="21" customHeight="1" x14ac:dyDescent="0.2">
      <c r="A1" s="159" t="s">
        <v>144</v>
      </c>
    </row>
    <row r="2" spans="1:1" x14ac:dyDescent="0.2">
      <c r="A2" s="243" t="s">
        <v>225</v>
      </c>
    </row>
    <row r="4" spans="1:1" x14ac:dyDescent="0.2">
      <c r="A4" s="160" t="s">
        <v>157</v>
      </c>
    </row>
    <row r="5" spans="1:1" ht="9" customHeight="1" x14ac:dyDescent="0.2">
      <c r="A5" s="160"/>
    </row>
    <row r="6" spans="1:1" ht="37.5" customHeight="1" x14ac:dyDescent="0.2">
      <c r="A6" s="161" t="s">
        <v>217</v>
      </c>
    </row>
    <row r="7" spans="1:1" x14ac:dyDescent="0.2">
      <c r="A7" s="160"/>
    </row>
    <row r="8" spans="1:1" ht="76.5" x14ac:dyDescent="0.2">
      <c r="A8" s="164" t="s">
        <v>163</v>
      </c>
    </row>
    <row r="9" spans="1:1" x14ac:dyDescent="0.2">
      <c r="A9" s="165"/>
    </row>
    <row r="10" spans="1:1" ht="38.25" x14ac:dyDescent="0.2">
      <c r="A10" s="164" t="s">
        <v>184</v>
      </c>
    </row>
    <row r="11" spans="1:1" x14ac:dyDescent="0.2">
      <c r="A11" s="166"/>
    </row>
    <row r="12" spans="1:1" ht="38.25" x14ac:dyDescent="0.2">
      <c r="A12" s="164" t="s">
        <v>164</v>
      </c>
    </row>
    <row r="13" spans="1:1" x14ac:dyDescent="0.2">
      <c r="A13" s="166"/>
    </row>
    <row r="14" spans="1:1" x14ac:dyDescent="0.2">
      <c r="A14" s="258" t="s">
        <v>239</v>
      </c>
    </row>
    <row r="15" spans="1:1" x14ac:dyDescent="0.2">
      <c r="A15" s="167"/>
    </row>
    <row r="16" spans="1:1" ht="25.5" x14ac:dyDescent="0.2">
      <c r="A16" s="168" t="s">
        <v>185</v>
      </c>
    </row>
    <row r="17" spans="1:1" x14ac:dyDescent="0.2">
      <c r="A17" s="160"/>
    </row>
    <row r="18" spans="1:1" ht="25.5" x14ac:dyDescent="0.2">
      <c r="A18" s="162" t="s">
        <v>165</v>
      </c>
    </row>
    <row r="19" spans="1:1" x14ac:dyDescent="0.2">
      <c r="A19" s="160"/>
    </row>
    <row r="20" spans="1:1" ht="38.25" x14ac:dyDescent="0.2">
      <c r="A20" s="161" t="s">
        <v>218</v>
      </c>
    </row>
    <row r="21" spans="1:1" x14ac:dyDescent="0.2">
      <c r="A21" s="160"/>
    </row>
    <row r="22" spans="1:1" x14ac:dyDescent="0.2">
      <c r="A22" s="169" t="s">
        <v>159</v>
      </c>
    </row>
    <row r="23" spans="1:1" x14ac:dyDescent="0.2">
      <c r="A23" s="166" t="s">
        <v>160</v>
      </c>
    </row>
    <row r="24" spans="1:1" ht="38.25" x14ac:dyDescent="0.2">
      <c r="A24" s="165" t="s">
        <v>161</v>
      </c>
    </row>
    <row r="25" spans="1:1" x14ac:dyDescent="0.2">
      <c r="A25" s="166"/>
    </row>
    <row r="26" spans="1:1" ht="25.5" x14ac:dyDescent="0.2">
      <c r="A26" s="166" t="s">
        <v>181</v>
      </c>
    </row>
    <row r="27" spans="1:1" x14ac:dyDescent="0.2">
      <c r="A27" s="166"/>
    </row>
    <row r="28" spans="1:1" x14ac:dyDescent="0.2">
      <c r="A28" s="169" t="s">
        <v>158</v>
      </c>
    </row>
    <row r="29" spans="1:1" x14ac:dyDescent="0.2">
      <c r="A29" s="160"/>
    </row>
    <row r="30" spans="1:1" x14ac:dyDescent="0.2">
      <c r="A30" s="160"/>
    </row>
    <row r="31" spans="1:1" x14ac:dyDescent="0.2">
      <c r="A31" s="163" t="s">
        <v>162</v>
      </c>
    </row>
    <row r="32" spans="1:1" ht="38.25" x14ac:dyDescent="0.2">
      <c r="A32" s="164" t="s">
        <v>182</v>
      </c>
    </row>
    <row r="33" spans="1:1" ht="153" x14ac:dyDescent="0.2">
      <c r="A33" s="273" t="s">
        <v>523</v>
      </c>
    </row>
    <row r="34" spans="1:1" ht="63.75" x14ac:dyDescent="0.2">
      <c r="A34" s="273" t="s">
        <v>526</v>
      </c>
    </row>
    <row r="35" spans="1:1" ht="63.75" x14ac:dyDescent="0.2">
      <c r="A35" s="273" t="s">
        <v>271</v>
      </c>
    </row>
    <row r="36" spans="1:1" ht="63.75" x14ac:dyDescent="0.2">
      <c r="A36" s="274" t="s">
        <v>524</v>
      </c>
    </row>
  </sheetData>
  <phoneticPr fontId="13" type="noConversion"/>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5"/>
  <sheetViews>
    <sheetView zoomScaleNormal="100" workbookViewId="0">
      <selection activeCell="C7" sqref="C7"/>
    </sheetView>
  </sheetViews>
  <sheetFormatPr defaultRowHeight="12.75" x14ac:dyDescent="0.2"/>
  <cols>
    <col min="1" max="1" width="23.42578125" customWidth="1"/>
    <col min="8" max="8" width="13" customWidth="1"/>
    <col min="9" max="10" width="9.85546875" customWidth="1"/>
  </cols>
  <sheetData>
    <row r="1" spans="1:14" s="5" customFormat="1" ht="33" customHeight="1" thickBot="1" x14ac:dyDescent="0.3">
      <c r="A1" s="436" t="s">
        <v>129</v>
      </c>
      <c r="B1" s="437"/>
      <c r="C1" s="437"/>
      <c r="D1" s="437"/>
      <c r="E1" s="437"/>
      <c r="F1" s="437"/>
      <c r="G1" s="437"/>
      <c r="H1" s="438"/>
    </row>
    <row r="2" spans="1:14" s="94" customFormat="1" ht="51" x14ac:dyDescent="0.2">
      <c r="A2" s="105"/>
      <c r="B2" s="170" t="s">
        <v>118</v>
      </c>
      <c r="C2" s="117" t="s">
        <v>119</v>
      </c>
      <c r="D2" s="117" t="s">
        <v>120</v>
      </c>
      <c r="E2" s="117" t="s">
        <v>121</v>
      </c>
      <c r="F2" s="117" t="s">
        <v>122</v>
      </c>
      <c r="G2" s="117" t="s">
        <v>123</v>
      </c>
      <c r="H2" s="173" t="s">
        <v>219</v>
      </c>
      <c r="I2" s="94" t="s">
        <v>234</v>
      </c>
      <c r="J2" s="94" t="s">
        <v>238</v>
      </c>
      <c r="N2" s="94" t="s">
        <v>235</v>
      </c>
    </row>
    <row r="3" spans="1:14" ht="15" customHeight="1" x14ac:dyDescent="0.2">
      <c r="A3" s="137" t="s">
        <v>124</v>
      </c>
      <c r="B3" s="244" t="s">
        <v>226</v>
      </c>
      <c r="C3" s="244" t="s">
        <v>227</v>
      </c>
      <c r="D3" s="244" t="s">
        <v>228</v>
      </c>
      <c r="E3" s="244" t="s">
        <v>229</v>
      </c>
      <c r="F3" s="244" t="s">
        <v>230</v>
      </c>
      <c r="G3" s="244" t="s">
        <v>231</v>
      </c>
      <c r="H3" s="234"/>
      <c r="J3" s="254"/>
    </row>
    <row r="4" spans="1:14" ht="15" customHeight="1" x14ac:dyDescent="0.2">
      <c r="A4" s="135" t="s">
        <v>125</v>
      </c>
      <c r="B4" s="171">
        <v>20521</v>
      </c>
      <c r="C4" s="136">
        <v>16769</v>
      </c>
      <c r="D4" s="136">
        <v>18088</v>
      </c>
      <c r="E4" s="366">
        <v>15113</v>
      </c>
      <c r="F4" s="136"/>
      <c r="G4" s="136"/>
      <c r="H4" s="235">
        <f t="shared" ref="H4:H9" si="0">IF(G4&lt;&gt;"",G4,(IF(F4&lt;&gt;"",F4,(IF(E4&lt;&gt;"",E4,(IF(D4&lt;&gt;"",D4,C4)))))))/B4</f>
        <v>0.73646508454753667</v>
      </c>
      <c r="I4" s="250">
        <f>(E4-B4)/B4</f>
        <v>-0.26353491545246333</v>
      </c>
      <c r="J4" s="255">
        <v>20594</v>
      </c>
      <c r="N4">
        <v>22167</v>
      </c>
    </row>
    <row r="5" spans="1:14" ht="15" customHeight="1" x14ac:dyDescent="0.2">
      <c r="A5" s="135" t="s">
        <v>126</v>
      </c>
      <c r="B5" s="171">
        <v>419</v>
      </c>
      <c r="C5" s="136">
        <v>655</v>
      </c>
      <c r="D5" s="136">
        <v>500</v>
      </c>
      <c r="E5" s="366">
        <v>635</v>
      </c>
      <c r="F5" s="136"/>
      <c r="G5" s="136"/>
      <c r="H5" s="235">
        <f t="shared" si="0"/>
        <v>1.5155131264916468</v>
      </c>
      <c r="I5" s="250">
        <f t="shared" ref="I5:I10" si="1">(E5-B5)/B5</f>
        <v>0.51551312649164682</v>
      </c>
      <c r="J5" s="255">
        <v>419</v>
      </c>
      <c r="N5">
        <v>477</v>
      </c>
    </row>
    <row r="6" spans="1:14" ht="15" customHeight="1" x14ac:dyDescent="0.2">
      <c r="A6" s="135" t="s">
        <v>127</v>
      </c>
      <c r="B6" s="171">
        <v>2</v>
      </c>
      <c r="C6" s="136">
        <v>2</v>
      </c>
      <c r="D6" s="136">
        <v>2</v>
      </c>
      <c r="E6" s="366">
        <v>1</v>
      </c>
      <c r="F6" s="136"/>
      <c r="G6" s="136"/>
      <c r="H6" s="235">
        <f t="shared" si="0"/>
        <v>0.5</v>
      </c>
      <c r="I6" s="250">
        <f t="shared" si="1"/>
        <v>-0.5</v>
      </c>
      <c r="J6" s="255">
        <v>0</v>
      </c>
      <c r="N6">
        <v>3</v>
      </c>
    </row>
    <row r="7" spans="1:14" ht="15" customHeight="1" x14ac:dyDescent="0.2">
      <c r="A7" s="135" t="s">
        <v>54</v>
      </c>
      <c r="B7" s="171">
        <v>3706</v>
      </c>
      <c r="C7" s="136">
        <v>2676</v>
      </c>
      <c r="D7" s="136">
        <v>3914</v>
      </c>
      <c r="E7" s="366">
        <v>2596</v>
      </c>
      <c r="F7" s="136"/>
      <c r="G7" s="136"/>
      <c r="H7" s="235">
        <f t="shared" si="0"/>
        <v>0.70048569886670264</v>
      </c>
      <c r="I7" s="250">
        <f t="shared" si="1"/>
        <v>-0.29951430113329736</v>
      </c>
      <c r="J7" s="255">
        <v>3532</v>
      </c>
      <c r="N7">
        <v>2797</v>
      </c>
    </row>
    <row r="8" spans="1:14" ht="15" customHeight="1" x14ac:dyDescent="0.2">
      <c r="A8" s="135" t="s">
        <v>128</v>
      </c>
      <c r="B8" s="171">
        <v>91</v>
      </c>
      <c r="C8" s="136">
        <v>91</v>
      </c>
      <c r="D8" s="136">
        <v>89</v>
      </c>
      <c r="E8" s="366">
        <v>89</v>
      </c>
      <c r="F8" s="136"/>
      <c r="G8" s="136"/>
      <c r="H8" s="235">
        <f t="shared" si="0"/>
        <v>0.97802197802197799</v>
      </c>
      <c r="I8" s="250">
        <f t="shared" si="1"/>
        <v>-2.197802197802198E-2</v>
      </c>
      <c r="J8" s="255">
        <v>93</v>
      </c>
      <c r="N8">
        <v>90</v>
      </c>
    </row>
    <row r="9" spans="1:14" ht="34.5" customHeight="1" thickBot="1" x14ac:dyDescent="0.25">
      <c r="A9" s="174" t="s">
        <v>77</v>
      </c>
      <c r="B9" s="172">
        <f>SUM(B4:B8)</f>
        <v>24739</v>
      </c>
      <c r="C9" s="172">
        <f t="shared" ref="C9:E9" si="2">SUM(C4:C8)</f>
        <v>20193</v>
      </c>
      <c r="D9" s="172">
        <f t="shared" si="2"/>
        <v>22593</v>
      </c>
      <c r="E9" s="367">
        <f t="shared" si="2"/>
        <v>18434</v>
      </c>
      <c r="F9" s="172"/>
      <c r="G9" s="172"/>
      <c r="H9" s="235">
        <f t="shared" si="0"/>
        <v>0.74513925380977408</v>
      </c>
      <c r="I9" s="250">
        <f t="shared" si="1"/>
        <v>-0.25486074619022597</v>
      </c>
      <c r="J9" s="255">
        <v>24639</v>
      </c>
      <c r="K9" s="108">
        <f>E9-B9</f>
        <v>-6305</v>
      </c>
      <c r="M9" s="256">
        <f>(J9-B9)/B9</f>
        <v>-4.0422005739924813E-3</v>
      </c>
      <c r="N9">
        <f>SUM(N4:N8)</f>
        <v>25534</v>
      </c>
    </row>
    <row r="10" spans="1:14" x14ac:dyDescent="0.2">
      <c r="A10" s="251" t="s">
        <v>236</v>
      </c>
      <c r="B10" s="252">
        <v>9210</v>
      </c>
      <c r="E10" s="253">
        <v>5941</v>
      </c>
      <c r="I10" s="250">
        <f t="shared" si="1"/>
        <v>-0.35494028230184582</v>
      </c>
      <c r="J10" s="255">
        <v>9247</v>
      </c>
      <c r="K10" s="108">
        <f>E10-B10</f>
        <v>-3269</v>
      </c>
      <c r="L10" s="249">
        <f>K10/K9</f>
        <v>0.51847739888977007</v>
      </c>
      <c r="M10" t="s">
        <v>237</v>
      </c>
    </row>
    <row r="11" spans="1:14" x14ac:dyDescent="0.2">
      <c r="A11" s="251"/>
      <c r="B11" s="252"/>
      <c r="E11" s="253"/>
      <c r="I11" s="250"/>
      <c r="J11" s="250"/>
    </row>
    <row r="12" spans="1:14" ht="57" customHeight="1" x14ac:dyDescent="0.2">
      <c r="A12" s="442" t="s">
        <v>192</v>
      </c>
      <c r="B12" s="443"/>
      <c r="C12" s="443"/>
      <c r="D12" s="443"/>
      <c r="E12" s="443"/>
      <c r="F12" s="443"/>
      <c r="G12" s="443"/>
      <c r="H12" s="443"/>
    </row>
    <row r="14" spans="1:14" ht="29.25" customHeight="1" x14ac:dyDescent="0.2">
      <c r="A14" s="441" t="s">
        <v>186</v>
      </c>
      <c r="B14" s="441"/>
      <c r="C14" s="441"/>
      <c r="D14" s="441"/>
      <c r="E14" s="441"/>
      <c r="F14" s="441"/>
      <c r="G14" s="441"/>
      <c r="H14" s="441"/>
    </row>
    <row r="15" spans="1:14" x14ac:dyDescent="0.2">
      <c r="A15" s="175"/>
    </row>
    <row r="16" spans="1:14" x14ac:dyDescent="0.2">
      <c r="A16" s="439" t="s">
        <v>191</v>
      </c>
      <c r="B16" s="439"/>
      <c r="C16" s="439"/>
      <c r="D16" s="439"/>
      <c r="E16" s="439"/>
      <c r="F16" s="439"/>
      <c r="G16" s="439"/>
      <c r="H16" s="439"/>
    </row>
    <row r="17" spans="1:8" x14ac:dyDescent="0.2">
      <c r="A17" s="439"/>
      <c r="B17" s="439"/>
      <c r="C17" s="439"/>
      <c r="D17" s="439"/>
      <c r="E17" s="439"/>
      <c r="F17" s="439"/>
      <c r="G17" s="439"/>
      <c r="H17" s="439"/>
    </row>
    <row r="18" spans="1:8" x14ac:dyDescent="0.2">
      <c r="A18" s="439"/>
      <c r="B18" s="439"/>
      <c r="C18" s="439"/>
      <c r="D18" s="439"/>
      <c r="E18" s="439"/>
      <c r="F18" s="439"/>
      <c r="G18" s="439"/>
      <c r="H18" s="439"/>
    </row>
    <row r="19" spans="1:8" x14ac:dyDescent="0.2">
      <c r="A19" s="439"/>
      <c r="B19" s="439"/>
      <c r="C19" s="439"/>
      <c r="D19" s="439"/>
      <c r="E19" s="439"/>
      <c r="F19" s="439"/>
      <c r="G19" s="439"/>
      <c r="H19" s="439"/>
    </row>
    <row r="21" spans="1:8" x14ac:dyDescent="0.2">
      <c r="A21" s="440" t="s">
        <v>525</v>
      </c>
      <c r="B21" s="440"/>
      <c r="C21" s="440"/>
      <c r="D21" s="440"/>
      <c r="E21" s="440"/>
      <c r="F21" s="440"/>
      <c r="G21" s="440"/>
      <c r="H21" s="440"/>
    </row>
    <row r="22" spans="1:8" x14ac:dyDescent="0.2">
      <c r="A22" s="440"/>
      <c r="B22" s="440"/>
      <c r="C22" s="440"/>
      <c r="D22" s="440"/>
      <c r="E22" s="440"/>
      <c r="F22" s="440"/>
      <c r="G22" s="440"/>
      <c r="H22" s="440"/>
    </row>
    <row r="23" spans="1:8" x14ac:dyDescent="0.2">
      <c r="A23" s="440"/>
      <c r="B23" s="440"/>
      <c r="C23" s="440"/>
      <c r="D23" s="440"/>
      <c r="E23" s="440"/>
      <c r="F23" s="440"/>
      <c r="G23" s="440"/>
      <c r="H23" s="440"/>
    </row>
    <row r="24" spans="1:8" x14ac:dyDescent="0.2">
      <c r="A24" s="440"/>
      <c r="B24" s="440"/>
      <c r="C24" s="440"/>
      <c r="D24" s="440"/>
      <c r="E24" s="440"/>
      <c r="F24" s="440"/>
      <c r="G24" s="440"/>
      <c r="H24" s="440"/>
    </row>
    <row r="25" spans="1:8" ht="80.25" customHeight="1" x14ac:dyDescent="0.2">
      <c r="A25" s="440"/>
      <c r="B25" s="440"/>
      <c r="C25" s="440"/>
      <c r="D25" s="440"/>
      <c r="E25" s="440"/>
      <c r="F25" s="440"/>
      <c r="G25" s="440"/>
      <c r="H25" s="440"/>
    </row>
  </sheetData>
  <mergeCells count="5">
    <mergeCell ref="A1:H1"/>
    <mergeCell ref="A16:H19"/>
    <mergeCell ref="A21:H25"/>
    <mergeCell ref="A14:H14"/>
    <mergeCell ref="A12:H12"/>
  </mergeCells>
  <phoneticPr fontId="1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14"/>
  <sheetViews>
    <sheetView zoomScaleNormal="100" workbookViewId="0">
      <selection activeCell="D4" sqref="D4"/>
    </sheetView>
  </sheetViews>
  <sheetFormatPr defaultRowHeight="12.75" x14ac:dyDescent="0.2"/>
  <cols>
    <col min="1" max="1" width="30.85546875" style="93" customWidth="1"/>
    <col min="7" max="7" width="10.140625" customWidth="1"/>
    <col min="16" max="17" width="10" customWidth="1"/>
    <col min="18" max="18" width="12.28515625" customWidth="1"/>
  </cols>
  <sheetData>
    <row r="1" spans="1:19" s="1" customFormat="1" ht="139.5" customHeight="1" thickBot="1" x14ac:dyDescent="0.25">
      <c r="A1" s="448" t="s">
        <v>187</v>
      </c>
      <c r="B1" s="449"/>
      <c r="C1" s="449"/>
      <c r="D1" s="449"/>
      <c r="E1" s="449"/>
      <c r="F1" s="449"/>
      <c r="G1" s="449"/>
      <c r="H1" s="449"/>
      <c r="I1" s="449"/>
      <c r="J1" s="449"/>
      <c r="K1" s="449"/>
      <c r="L1" s="449"/>
      <c r="M1" s="449"/>
      <c r="N1" s="449"/>
      <c r="O1" s="449"/>
      <c r="P1" s="449"/>
      <c r="Q1" s="449"/>
      <c r="R1" s="450"/>
    </row>
    <row r="2" spans="1:19" s="1" customFormat="1" ht="60.75" customHeight="1" x14ac:dyDescent="0.2">
      <c r="A2" s="444" t="s">
        <v>188</v>
      </c>
      <c r="B2" s="445"/>
      <c r="C2" s="445"/>
      <c r="D2" s="445"/>
      <c r="E2" s="445"/>
      <c r="F2" s="445"/>
      <c r="G2" s="445"/>
      <c r="H2" s="445"/>
      <c r="I2" s="445"/>
      <c r="J2" s="445"/>
      <c r="K2" s="445"/>
      <c r="L2" s="445"/>
      <c r="M2" s="445"/>
      <c r="N2" s="445"/>
      <c r="O2" s="445"/>
      <c r="P2" s="445"/>
      <c r="Q2" s="445"/>
      <c r="R2" s="446"/>
    </row>
    <row r="3" spans="1:19" s="95" customFormat="1" ht="35.25" customHeight="1" x14ac:dyDescent="0.25">
      <c r="A3" s="233"/>
      <c r="B3" s="447" t="s">
        <v>58</v>
      </c>
      <c r="C3" s="447"/>
      <c r="D3" s="447" t="s">
        <v>59</v>
      </c>
      <c r="E3" s="447"/>
      <c r="F3" s="447" t="s">
        <v>60</v>
      </c>
      <c r="G3" s="447"/>
      <c r="H3" s="447" t="s">
        <v>61</v>
      </c>
      <c r="I3" s="447"/>
      <c r="J3" s="447" t="s">
        <v>62</v>
      </c>
      <c r="K3" s="447"/>
      <c r="L3" s="447" t="s">
        <v>63</v>
      </c>
      <c r="M3" s="447"/>
      <c r="N3" s="451" t="s">
        <v>78</v>
      </c>
      <c r="O3" s="451"/>
      <c r="P3" s="451" t="s">
        <v>79</v>
      </c>
      <c r="Q3" s="451"/>
      <c r="R3" s="452" t="s">
        <v>64</v>
      </c>
    </row>
    <row r="4" spans="1:19" s="95" customFormat="1" ht="24" customHeight="1" x14ac:dyDescent="0.2">
      <c r="A4" s="110"/>
      <c r="B4" s="96" t="s">
        <v>65</v>
      </c>
      <c r="C4" s="97" t="s">
        <v>66</v>
      </c>
      <c r="D4" s="96" t="s">
        <v>67</v>
      </c>
      <c r="E4" s="97" t="s">
        <v>66</v>
      </c>
      <c r="F4" s="96" t="s">
        <v>68</v>
      </c>
      <c r="G4" s="97" t="s">
        <v>66</v>
      </c>
      <c r="H4" s="96" t="s">
        <v>68</v>
      </c>
      <c r="I4" s="97" t="s">
        <v>66</v>
      </c>
      <c r="J4" s="96" t="s">
        <v>68</v>
      </c>
      <c r="K4" s="97" t="s">
        <v>66</v>
      </c>
      <c r="L4" s="96" t="s">
        <v>68</v>
      </c>
      <c r="M4" s="97" t="s">
        <v>66</v>
      </c>
      <c r="N4" s="96" t="s">
        <v>65</v>
      </c>
      <c r="O4" s="97" t="s">
        <v>66</v>
      </c>
      <c r="P4" s="96" t="s">
        <v>67</v>
      </c>
      <c r="Q4" s="97" t="s">
        <v>66</v>
      </c>
      <c r="R4" s="453"/>
    </row>
    <row r="5" spans="1:19" ht="24" customHeight="1" x14ac:dyDescent="0.2">
      <c r="A5" s="111" t="s">
        <v>69</v>
      </c>
      <c r="B5" s="106"/>
      <c r="C5" s="107">
        <f>B5*0.003412</f>
        <v>0</v>
      </c>
      <c r="D5" s="106"/>
      <c r="E5" s="107">
        <f>D5*0.1</f>
        <v>0</v>
      </c>
      <c r="F5" s="106"/>
      <c r="G5" s="107">
        <f>F5*0.139</f>
        <v>0</v>
      </c>
      <c r="H5" s="106"/>
      <c r="I5" s="107">
        <f>H5*0.091</f>
        <v>0</v>
      </c>
      <c r="J5" s="106"/>
      <c r="K5" s="107">
        <f>J5*0.124</f>
        <v>0</v>
      </c>
      <c r="L5" s="106"/>
      <c r="M5" s="107">
        <f>L5*0.139</f>
        <v>0</v>
      </c>
      <c r="N5" s="106"/>
      <c r="O5" s="107">
        <f>N5*0.003412</f>
        <v>0</v>
      </c>
      <c r="P5" s="106"/>
      <c r="Q5" s="107">
        <f>P5*0.1</f>
        <v>0</v>
      </c>
      <c r="R5" s="112">
        <f>C5+E5+G5+I5+K5+M5+O5+Q5</f>
        <v>0</v>
      </c>
      <c r="S5" s="108"/>
    </row>
    <row r="6" spans="1:19" ht="24" customHeight="1" x14ac:dyDescent="0.2">
      <c r="A6" s="111" t="s">
        <v>1</v>
      </c>
      <c r="B6" s="106"/>
      <c r="C6" s="107">
        <f t="shared" ref="C6:C13" si="0">B6*0.003412</f>
        <v>0</v>
      </c>
      <c r="D6" s="106"/>
      <c r="E6" s="107">
        <f t="shared" ref="E6:E14" si="1">D6*0.1</f>
        <v>0</v>
      </c>
      <c r="F6" s="106"/>
      <c r="G6" s="107">
        <f t="shared" ref="G6:G14" si="2">F6*0.139</f>
        <v>0</v>
      </c>
      <c r="H6" s="106"/>
      <c r="I6" s="107">
        <f t="shared" ref="I6:I14" si="3">H6*0.091</f>
        <v>0</v>
      </c>
      <c r="J6" s="106"/>
      <c r="K6" s="107">
        <f t="shared" ref="K6:K14" si="4">J6*0.124</f>
        <v>0</v>
      </c>
      <c r="L6" s="106"/>
      <c r="M6" s="107">
        <f t="shared" ref="M6:M14" si="5">L6*0.139</f>
        <v>0</v>
      </c>
      <c r="N6" s="106"/>
      <c r="O6" s="107">
        <f t="shared" ref="O6:O14" si="6">N6*0.003412</f>
        <v>0</v>
      </c>
      <c r="P6" s="106"/>
      <c r="Q6" s="107">
        <f t="shared" ref="Q6:Q14" si="7">P6*0.1</f>
        <v>0</v>
      </c>
      <c r="R6" s="112">
        <f t="shared" ref="R6:R13" si="8">C6+E6+G6+I6+K6+M6+O6+Q6</f>
        <v>0</v>
      </c>
      <c r="S6" s="108"/>
    </row>
    <row r="7" spans="1:19" ht="24" customHeight="1" x14ac:dyDescent="0.2">
      <c r="A7" s="111" t="s">
        <v>70</v>
      </c>
      <c r="B7" s="106"/>
      <c r="C7" s="107">
        <f t="shared" si="0"/>
        <v>0</v>
      </c>
      <c r="D7" s="106"/>
      <c r="E7" s="107">
        <f t="shared" si="1"/>
        <v>0</v>
      </c>
      <c r="F7" s="106"/>
      <c r="G7" s="107">
        <f t="shared" si="2"/>
        <v>0</v>
      </c>
      <c r="H7" s="106"/>
      <c r="I7" s="107">
        <f t="shared" si="3"/>
        <v>0</v>
      </c>
      <c r="J7" s="106"/>
      <c r="K7" s="107">
        <f t="shared" si="4"/>
        <v>0</v>
      </c>
      <c r="L7" s="106"/>
      <c r="M7" s="107">
        <f t="shared" si="5"/>
        <v>0</v>
      </c>
      <c r="N7" s="106"/>
      <c r="O7" s="107">
        <f t="shared" si="6"/>
        <v>0</v>
      </c>
      <c r="P7" s="106"/>
      <c r="Q7" s="107">
        <f t="shared" si="7"/>
        <v>0</v>
      </c>
      <c r="R7" s="112">
        <f t="shared" si="8"/>
        <v>0</v>
      </c>
      <c r="S7" s="108"/>
    </row>
    <row r="8" spans="1:19" ht="34.5" customHeight="1" x14ac:dyDescent="0.2">
      <c r="A8" s="113" t="s">
        <v>71</v>
      </c>
      <c r="B8" s="109">
        <f>SUM(B5:B7)</f>
        <v>0</v>
      </c>
      <c r="C8" s="109">
        <f t="shared" ref="C8:Q8" si="9">SUM(C5:C7)</f>
        <v>0</v>
      </c>
      <c r="D8" s="109">
        <f t="shared" si="9"/>
        <v>0</v>
      </c>
      <c r="E8" s="109">
        <f t="shared" si="9"/>
        <v>0</v>
      </c>
      <c r="F8" s="109">
        <f t="shared" si="9"/>
        <v>0</v>
      </c>
      <c r="G8" s="109">
        <f t="shared" si="9"/>
        <v>0</v>
      </c>
      <c r="H8" s="109">
        <f t="shared" si="9"/>
        <v>0</v>
      </c>
      <c r="I8" s="109">
        <f t="shared" si="9"/>
        <v>0</v>
      </c>
      <c r="J8" s="109">
        <f t="shared" si="9"/>
        <v>0</v>
      </c>
      <c r="K8" s="109">
        <f t="shared" si="9"/>
        <v>0</v>
      </c>
      <c r="L8" s="109">
        <f t="shared" si="9"/>
        <v>0</v>
      </c>
      <c r="M8" s="109">
        <f t="shared" si="9"/>
        <v>0</v>
      </c>
      <c r="N8" s="109">
        <f t="shared" si="9"/>
        <v>0</v>
      </c>
      <c r="O8" s="109">
        <f t="shared" si="9"/>
        <v>0</v>
      </c>
      <c r="P8" s="109">
        <f t="shared" si="9"/>
        <v>0</v>
      </c>
      <c r="Q8" s="109">
        <f t="shared" si="9"/>
        <v>0</v>
      </c>
      <c r="R8" s="114">
        <f>C8+E8+G8+I8+K8+M8+O8+Q8</f>
        <v>0</v>
      </c>
      <c r="S8" s="108"/>
    </row>
    <row r="9" spans="1:19" ht="35.25" customHeight="1" x14ac:dyDescent="0.2">
      <c r="A9" s="110" t="s">
        <v>72</v>
      </c>
      <c r="B9" s="106"/>
      <c r="C9" s="107">
        <f t="shared" si="0"/>
        <v>0</v>
      </c>
      <c r="D9" s="106"/>
      <c r="E9" s="107">
        <f t="shared" si="1"/>
        <v>0</v>
      </c>
      <c r="F9" s="106"/>
      <c r="G9" s="107">
        <f t="shared" si="2"/>
        <v>0</v>
      </c>
      <c r="H9" s="106"/>
      <c r="I9" s="107">
        <f t="shared" si="3"/>
        <v>0</v>
      </c>
      <c r="J9" s="106"/>
      <c r="K9" s="107">
        <f t="shared" si="4"/>
        <v>0</v>
      </c>
      <c r="L9" s="106"/>
      <c r="M9" s="107">
        <f t="shared" si="5"/>
        <v>0</v>
      </c>
      <c r="N9" s="106"/>
      <c r="O9" s="107">
        <f t="shared" si="6"/>
        <v>0</v>
      </c>
      <c r="P9" s="106"/>
      <c r="Q9" s="107">
        <f t="shared" si="7"/>
        <v>0</v>
      </c>
      <c r="R9" s="112">
        <f t="shared" si="8"/>
        <v>0</v>
      </c>
      <c r="S9" s="108"/>
    </row>
    <row r="10" spans="1:19" ht="24" customHeight="1" x14ac:dyDescent="0.2">
      <c r="A10" s="110" t="s">
        <v>73</v>
      </c>
      <c r="B10" s="106"/>
      <c r="C10" s="107">
        <f t="shared" si="0"/>
        <v>0</v>
      </c>
      <c r="D10" s="106"/>
      <c r="E10" s="107">
        <f t="shared" si="1"/>
        <v>0</v>
      </c>
      <c r="F10" s="106"/>
      <c r="G10" s="107">
        <f t="shared" si="2"/>
        <v>0</v>
      </c>
      <c r="H10" s="106"/>
      <c r="I10" s="107">
        <f t="shared" si="3"/>
        <v>0</v>
      </c>
      <c r="J10" s="106"/>
      <c r="K10" s="107">
        <f t="shared" si="4"/>
        <v>0</v>
      </c>
      <c r="L10" s="106"/>
      <c r="M10" s="107">
        <f t="shared" si="5"/>
        <v>0</v>
      </c>
      <c r="N10" s="106"/>
      <c r="O10" s="107">
        <f t="shared" si="6"/>
        <v>0</v>
      </c>
      <c r="P10" s="106"/>
      <c r="Q10" s="107">
        <f t="shared" si="7"/>
        <v>0</v>
      </c>
      <c r="R10" s="112">
        <f>C10+E10+G10+I10+K10+M10+O10+Q10</f>
        <v>0</v>
      </c>
      <c r="S10" s="108"/>
    </row>
    <row r="11" spans="1:19" ht="24" customHeight="1" x14ac:dyDescent="0.2">
      <c r="A11" s="110" t="s">
        <v>74</v>
      </c>
      <c r="B11" s="106"/>
      <c r="C11" s="107">
        <f t="shared" si="0"/>
        <v>0</v>
      </c>
      <c r="D11" s="106"/>
      <c r="E11" s="107">
        <f t="shared" si="1"/>
        <v>0</v>
      </c>
      <c r="F11" s="106"/>
      <c r="G11" s="107">
        <f t="shared" si="2"/>
        <v>0</v>
      </c>
      <c r="H11" s="106"/>
      <c r="I11" s="107">
        <f t="shared" si="3"/>
        <v>0</v>
      </c>
      <c r="J11" s="106"/>
      <c r="K11" s="107">
        <f t="shared" si="4"/>
        <v>0</v>
      </c>
      <c r="L11" s="106"/>
      <c r="M11" s="107">
        <f t="shared" si="5"/>
        <v>0</v>
      </c>
      <c r="N11" s="106"/>
      <c r="O11" s="107">
        <f t="shared" si="6"/>
        <v>0</v>
      </c>
      <c r="P11" s="106"/>
      <c r="Q11" s="107">
        <f t="shared" si="7"/>
        <v>0</v>
      </c>
      <c r="R11" s="112">
        <f t="shared" si="8"/>
        <v>0</v>
      </c>
      <c r="S11" s="108"/>
    </row>
    <row r="12" spans="1:19" ht="24" customHeight="1" x14ac:dyDescent="0.2">
      <c r="A12" s="110" t="s">
        <v>75</v>
      </c>
      <c r="B12" s="106"/>
      <c r="C12" s="107">
        <f t="shared" si="0"/>
        <v>0</v>
      </c>
      <c r="D12" s="106"/>
      <c r="E12" s="107">
        <f t="shared" si="1"/>
        <v>0</v>
      </c>
      <c r="F12" s="106"/>
      <c r="G12" s="107">
        <f t="shared" si="2"/>
        <v>0</v>
      </c>
      <c r="H12" s="106"/>
      <c r="I12" s="107">
        <f t="shared" si="3"/>
        <v>0</v>
      </c>
      <c r="J12" s="106"/>
      <c r="K12" s="107">
        <f t="shared" si="4"/>
        <v>0</v>
      </c>
      <c r="L12" s="106"/>
      <c r="M12" s="107">
        <f t="shared" si="5"/>
        <v>0</v>
      </c>
      <c r="N12" s="106"/>
      <c r="O12" s="107">
        <f t="shared" si="6"/>
        <v>0</v>
      </c>
      <c r="P12" s="106"/>
      <c r="Q12" s="107">
        <f t="shared" si="7"/>
        <v>0</v>
      </c>
      <c r="R12" s="112">
        <f t="shared" si="8"/>
        <v>0</v>
      </c>
      <c r="S12" s="108"/>
    </row>
    <row r="13" spans="1:19" ht="35.25" customHeight="1" x14ac:dyDescent="0.2">
      <c r="A13" s="110" t="s">
        <v>76</v>
      </c>
      <c r="B13" s="106"/>
      <c r="C13" s="107">
        <f t="shared" si="0"/>
        <v>0</v>
      </c>
      <c r="D13" s="106"/>
      <c r="E13" s="107">
        <f t="shared" si="1"/>
        <v>0</v>
      </c>
      <c r="F13" s="106"/>
      <c r="G13" s="107">
        <f t="shared" si="2"/>
        <v>0</v>
      </c>
      <c r="H13" s="106"/>
      <c r="I13" s="107">
        <f t="shared" si="3"/>
        <v>0</v>
      </c>
      <c r="J13" s="106"/>
      <c r="K13" s="107">
        <f t="shared" si="4"/>
        <v>0</v>
      </c>
      <c r="L13" s="106"/>
      <c r="M13" s="107">
        <f t="shared" si="5"/>
        <v>0</v>
      </c>
      <c r="N13" s="106"/>
      <c r="O13" s="107">
        <f t="shared" si="6"/>
        <v>0</v>
      </c>
      <c r="P13" s="106"/>
      <c r="Q13" s="107">
        <f t="shared" si="7"/>
        <v>0</v>
      </c>
      <c r="R13" s="112">
        <f t="shared" si="8"/>
        <v>0</v>
      </c>
      <c r="S13" s="108"/>
    </row>
    <row r="14" spans="1:19" ht="30.75" customHeight="1" thickBot="1" x14ac:dyDescent="0.25">
      <c r="A14" s="115" t="s">
        <v>77</v>
      </c>
      <c r="B14" s="116">
        <f>SUM(B8:B13)</f>
        <v>0</v>
      </c>
      <c r="C14" s="116">
        <f>B14*0.003412</f>
        <v>0</v>
      </c>
      <c r="D14" s="116">
        <f>SUM(D8:D13)</f>
        <v>0</v>
      </c>
      <c r="E14" s="116">
        <f t="shared" si="1"/>
        <v>0</v>
      </c>
      <c r="F14" s="116">
        <f>SUM(F8:F13)</f>
        <v>0</v>
      </c>
      <c r="G14" s="116">
        <f t="shared" si="2"/>
        <v>0</v>
      </c>
      <c r="H14" s="116">
        <f>SUM(H8:H13)</f>
        <v>0</v>
      </c>
      <c r="I14" s="116">
        <f t="shared" si="3"/>
        <v>0</v>
      </c>
      <c r="J14" s="116">
        <f>SUM(J8:J13)</f>
        <v>0</v>
      </c>
      <c r="K14" s="116">
        <f t="shared" si="4"/>
        <v>0</v>
      </c>
      <c r="L14" s="116">
        <f>SUM(L8:L13)</f>
        <v>0</v>
      </c>
      <c r="M14" s="116">
        <f t="shared" si="5"/>
        <v>0</v>
      </c>
      <c r="N14" s="116">
        <f>SUM(N8:N13)</f>
        <v>0</v>
      </c>
      <c r="O14" s="116">
        <f t="shared" si="6"/>
        <v>0</v>
      </c>
      <c r="P14" s="116">
        <f>SUM(P8:P13)</f>
        <v>0</v>
      </c>
      <c r="Q14" s="116">
        <f t="shared" si="7"/>
        <v>0</v>
      </c>
      <c r="R14" s="118">
        <f>C14+E14+G14+I14+K14+M14+O14+Q14</f>
        <v>0</v>
      </c>
      <c r="S14" s="108">
        <f>SUM(R8:R13)</f>
        <v>0</v>
      </c>
    </row>
  </sheetData>
  <mergeCells count="11">
    <mergeCell ref="A2:R2"/>
    <mergeCell ref="L3:M3"/>
    <mergeCell ref="A1:R1"/>
    <mergeCell ref="N3:O3"/>
    <mergeCell ref="R3:R4"/>
    <mergeCell ref="P3:Q3"/>
    <mergeCell ref="B3:C3"/>
    <mergeCell ref="D3:E3"/>
    <mergeCell ref="F3:G3"/>
    <mergeCell ref="H3:I3"/>
    <mergeCell ref="J3:K3"/>
  </mergeCells>
  <phoneticPr fontId="13" type="noConversion"/>
  <printOptions horizontalCentered="1" gridLines="1"/>
  <pageMargins left="0.45" right="0.45" top="0.5" bottom="0.5" header="0" footer="0"/>
  <pageSetup scale="6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26"/>
  <sheetViews>
    <sheetView topLeftCell="A13" zoomScaleNormal="100" workbookViewId="0">
      <selection activeCell="A7" sqref="A7"/>
    </sheetView>
  </sheetViews>
  <sheetFormatPr defaultRowHeight="12.75" x14ac:dyDescent="0.2"/>
  <cols>
    <col min="1" max="1" width="129.7109375" style="138" customWidth="1"/>
    <col min="2" max="16384" width="9.140625" style="138"/>
  </cols>
  <sheetData>
    <row r="1" spans="1:1" x14ac:dyDescent="0.2">
      <c r="A1" s="149" t="s">
        <v>167</v>
      </c>
    </row>
    <row r="3" spans="1:1" s="148" customFormat="1" ht="38.25" x14ac:dyDescent="0.2">
      <c r="A3" s="148" t="s">
        <v>113</v>
      </c>
    </row>
    <row r="4" spans="1:1" x14ac:dyDescent="0.2">
      <c r="A4" s="95"/>
    </row>
    <row r="5" spans="1:1" x14ac:dyDescent="0.2">
      <c r="A5" s="138" t="s">
        <v>114</v>
      </c>
    </row>
    <row r="6" spans="1:1" x14ac:dyDescent="0.2">
      <c r="A6" s="228" t="s">
        <v>169</v>
      </c>
    </row>
    <row r="7" spans="1:1" x14ac:dyDescent="0.2">
      <c r="A7" s="228" t="s">
        <v>170</v>
      </c>
    </row>
    <row r="8" spans="1:1" x14ac:dyDescent="0.2">
      <c r="A8" s="228" t="s">
        <v>171</v>
      </c>
    </row>
    <row r="9" spans="1:1" x14ac:dyDescent="0.2">
      <c r="A9" s="228" t="s">
        <v>172</v>
      </c>
    </row>
    <row r="10" spans="1:1" x14ac:dyDescent="0.2">
      <c r="A10" s="228" t="s">
        <v>168</v>
      </c>
    </row>
    <row r="11" spans="1:1" x14ac:dyDescent="0.2">
      <c r="A11" s="228" t="s">
        <v>173</v>
      </c>
    </row>
    <row r="12" spans="1:1" x14ac:dyDescent="0.2">
      <c r="A12" s="228" t="s">
        <v>174</v>
      </c>
    </row>
    <row r="13" spans="1:1" x14ac:dyDescent="0.2">
      <c r="A13" s="228"/>
    </row>
    <row r="14" spans="1:1" s="162" customFormat="1" ht="38.25" x14ac:dyDescent="0.2">
      <c r="A14" s="162" t="s">
        <v>117</v>
      </c>
    </row>
    <row r="15" spans="1:1" x14ac:dyDescent="0.2">
      <c r="A15" s="95"/>
    </row>
    <row r="16" spans="1:1" s="148" customFormat="1" ht="25.5" x14ac:dyDescent="0.2">
      <c r="A16" s="94" t="s">
        <v>175</v>
      </c>
    </row>
    <row r="17" spans="1:1" x14ac:dyDescent="0.2">
      <c r="A17" s="134"/>
    </row>
    <row r="18" spans="1:1" x14ac:dyDescent="0.2">
      <c r="A18" s="95" t="s">
        <v>115</v>
      </c>
    </row>
    <row r="19" spans="1:1" ht="6" customHeight="1" x14ac:dyDescent="0.2">
      <c r="A19" s="95"/>
    </row>
    <row r="20" spans="1:1" x14ac:dyDescent="0.2">
      <c r="A20" s="138" t="s">
        <v>116</v>
      </c>
    </row>
    <row r="21" spans="1:1" ht="6.75" customHeight="1" x14ac:dyDescent="0.2"/>
    <row r="22" spans="1:1" s="162" customFormat="1" ht="39.950000000000003" customHeight="1" x14ac:dyDescent="0.2">
      <c r="A22" s="229" t="s">
        <v>176</v>
      </c>
    </row>
    <row r="23" spans="1:1" s="162" customFormat="1" ht="39.950000000000003" customHeight="1" x14ac:dyDescent="0.2">
      <c r="A23" s="229" t="s">
        <v>177</v>
      </c>
    </row>
    <row r="24" spans="1:1" s="162" customFormat="1" ht="39.950000000000003" customHeight="1" x14ac:dyDescent="0.2">
      <c r="A24" s="229" t="s">
        <v>178</v>
      </c>
    </row>
    <row r="25" spans="1:1" x14ac:dyDescent="0.2">
      <c r="A25" s="95"/>
    </row>
    <row r="26" spans="1:1" x14ac:dyDescent="0.2">
      <c r="A26" s="95"/>
    </row>
  </sheetData>
  <phoneticPr fontId="13" type="noConversion"/>
  <pageMargins left="0.75" right="0.75" top="1" bottom="1" header="0.5" footer="0.5"/>
  <pageSetup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
  <sheetViews>
    <sheetView zoomScaleNormal="100" workbookViewId="0">
      <pane xSplit="2" ySplit="3" topLeftCell="I4" activePane="bottomRight" state="frozen"/>
      <selection pane="topRight" activeCell="C1" sqref="C1"/>
      <selection pane="bottomLeft" activeCell="A4" sqref="A4"/>
      <selection pane="bottomRight" activeCell="A3" sqref="A3"/>
    </sheetView>
  </sheetViews>
  <sheetFormatPr defaultRowHeight="14.25" x14ac:dyDescent="0.2"/>
  <cols>
    <col min="1" max="1" width="25.42578125" style="1" bestFit="1" customWidth="1"/>
    <col min="2" max="2" width="21.5703125" style="1" customWidth="1"/>
    <col min="3" max="3" width="16.5703125" style="1" customWidth="1"/>
    <col min="4" max="4" width="13.42578125" style="1" customWidth="1"/>
    <col min="5" max="5" width="15.42578125" style="45" customWidth="1"/>
    <col min="6" max="7" width="13.5703125" style="1" customWidth="1"/>
    <col min="8" max="8" width="14.140625" style="1" customWidth="1"/>
    <col min="9" max="9" width="13.5703125" style="1" customWidth="1"/>
    <col min="10" max="10" width="15.140625" style="1" customWidth="1"/>
    <col min="11" max="11" width="18.28515625" style="1" bestFit="1" customWidth="1"/>
    <col min="12" max="12" width="17.28515625" style="1" bestFit="1" customWidth="1"/>
    <col min="13" max="13" width="12.85546875" style="3" customWidth="1"/>
    <col min="14" max="14" width="20.42578125" style="1" customWidth="1"/>
    <col min="15" max="16384" width="9.140625" style="1"/>
  </cols>
  <sheetData>
    <row r="1" spans="1:22" ht="35.25" customHeight="1" thickBot="1" x14ac:dyDescent="0.3">
      <c r="A1" s="454" t="s">
        <v>97</v>
      </c>
      <c r="B1" s="455"/>
      <c r="C1" s="455"/>
      <c r="D1" s="455"/>
      <c r="E1" s="455"/>
      <c r="F1" s="455"/>
      <c r="G1" s="455"/>
      <c r="H1" s="455"/>
      <c r="I1" s="455"/>
      <c r="J1" s="455"/>
      <c r="K1" s="455"/>
      <c r="L1" s="455"/>
      <c r="M1" s="455"/>
      <c r="N1" s="456"/>
    </row>
    <row r="2" spans="1:22" s="4" customFormat="1" ht="15" customHeight="1" thickBot="1" x14ac:dyDescent="0.3">
      <c r="A2" s="469" t="s">
        <v>44</v>
      </c>
      <c r="B2" s="470"/>
      <c r="C2" s="43" t="s">
        <v>47</v>
      </c>
      <c r="D2" s="457" t="s">
        <v>12</v>
      </c>
      <c r="E2" s="468"/>
      <c r="F2" s="468"/>
      <c r="G2" s="458"/>
      <c r="H2" s="459" t="s">
        <v>18</v>
      </c>
      <c r="I2" s="460"/>
      <c r="J2" s="460"/>
      <c r="K2" s="460"/>
      <c r="L2" s="461"/>
      <c r="M2" s="457" t="s">
        <v>19</v>
      </c>
      <c r="N2" s="458"/>
    </row>
    <row r="3" spans="1:22" s="51" customFormat="1" ht="111" customHeight="1" thickBot="1" x14ac:dyDescent="0.3">
      <c r="A3" s="46" t="s">
        <v>48</v>
      </c>
      <c r="B3" s="47" t="s">
        <v>7</v>
      </c>
      <c r="C3" s="48" t="s">
        <v>11</v>
      </c>
      <c r="D3" s="49" t="s">
        <v>49</v>
      </c>
      <c r="E3" s="50" t="s">
        <v>51</v>
      </c>
      <c r="F3" s="50" t="s">
        <v>52</v>
      </c>
      <c r="G3" s="47" t="s">
        <v>46</v>
      </c>
      <c r="H3" s="49" t="s">
        <v>17</v>
      </c>
      <c r="I3" s="50" t="s">
        <v>13</v>
      </c>
      <c r="J3" s="50" t="s">
        <v>14</v>
      </c>
      <c r="K3" s="50" t="s">
        <v>15</v>
      </c>
      <c r="L3" s="47" t="s">
        <v>16</v>
      </c>
      <c r="M3" s="49" t="s">
        <v>20</v>
      </c>
      <c r="N3" s="47" t="s">
        <v>2</v>
      </c>
      <c r="V3" s="52"/>
    </row>
    <row r="4" spans="1:22" ht="51" x14ac:dyDescent="0.2">
      <c r="A4" s="210" t="s">
        <v>9</v>
      </c>
      <c r="B4" s="60" t="s">
        <v>3</v>
      </c>
      <c r="C4" s="211" t="s">
        <v>21</v>
      </c>
      <c r="D4" s="212">
        <v>95252</v>
      </c>
      <c r="E4" s="213">
        <v>0</v>
      </c>
      <c r="F4" s="214">
        <v>0</v>
      </c>
      <c r="G4" s="215"/>
      <c r="H4" s="216">
        <v>8000</v>
      </c>
      <c r="I4" s="217">
        <v>25000</v>
      </c>
      <c r="J4" s="217">
        <v>0</v>
      </c>
      <c r="K4" s="217">
        <v>12500</v>
      </c>
      <c r="L4" s="218">
        <v>12500</v>
      </c>
      <c r="M4" s="219" t="s">
        <v>22</v>
      </c>
      <c r="N4" s="220" t="s">
        <v>23</v>
      </c>
    </row>
    <row r="5" spans="1:22" x14ac:dyDescent="0.2">
      <c r="A5" s="62" t="s">
        <v>1</v>
      </c>
      <c r="B5" s="63" t="s">
        <v>4</v>
      </c>
      <c r="C5" s="176" t="s">
        <v>28</v>
      </c>
      <c r="D5" s="177">
        <v>0</v>
      </c>
      <c r="E5" s="178">
        <v>230</v>
      </c>
      <c r="F5" s="178">
        <v>0</v>
      </c>
      <c r="G5" s="179"/>
      <c r="H5" s="183">
        <v>1100</v>
      </c>
      <c r="I5" s="181">
        <v>3500</v>
      </c>
      <c r="J5" s="181">
        <v>1750</v>
      </c>
      <c r="K5" s="181">
        <v>1750</v>
      </c>
      <c r="L5" s="184">
        <v>0</v>
      </c>
      <c r="M5" s="67" t="s">
        <v>39</v>
      </c>
      <c r="N5" s="36" t="s">
        <v>24</v>
      </c>
    </row>
    <row r="6" spans="1:22" ht="28.5" x14ac:dyDescent="0.2">
      <c r="A6" s="62" t="s">
        <v>1</v>
      </c>
      <c r="B6" s="63" t="s">
        <v>5</v>
      </c>
      <c r="C6" s="176" t="s">
        <v>30</v>
      </c>
      <c r="D6" s="177">
        <v>0</v>
      </c>
      <c r="E6" s="178">
        <v>17122</v>
      </c>
      <c r="F6" s="178">
        <v>0</v>
      </c>
      <c r="G6" s="179"/>
      <c r="H6" s="183">
        <v>5000</v>
      </c>
      <c r="I6" s="181">
        <v>50000</v>
      </c>
      <c r="J6" s="181">
        <v>35000</v>
      </c>
      <c r="K6" s="181">
        <v>15000</v>
      </c>
      <c r="L6" s="184">
        <v>0</v>
      </c>
      <c r="M6" s="67" t="s">
        <v>39</v>
      </c>
      <c r="N6" s="36" t="s">
        <v>25</v>
      </c>
    </row>
    <row r="7" spans="1:22" s="5" customFormat="1" ht="15.75" customHeight="1" x14ac:dyDescent="0.2">
      <c r="A7" s="471" t="s">
        <v>32</v>
      </c>
      <c r="B7" s="472"/>
      <c r="C7" s="221"/>
      <c r="D7" s="222">
        <f t="shared" ref="D7:L7" si="0">SUM(D4:D6)</f>
        <v>95252</v>
      </c>
      <c r="E7" s="223">
        <f t="shared" si="0"/>
        <v>17352</v>
      </c>
      <c r="F7" s="223">
        <f t="shared" si="0"/>
        <v>0</v>
      </c>
      <c r="G7" s="224">
        <f t="shared" si="0"/>
        <v>0</v>
      </c>
      <c r="H7" s="225">
        <f t="shared" si="0"/>
        <v>14100</v>
      </c>
      <c r="I7" s="226">
        <f t="shared" si="0"/>
        <v>78500</v>
      </c>
      <c r="J7" s="226">
        <f t="shared" si="0"/>
        <v>36750</v>
      </c>
      <c r="K7" s="226">
        <f t="shared" si="0"/>
        <v>29250</v>
      </c>
      <c r="L7" s="227">
        <f t="shared" si="0"/>
        <v>12500</v>
      </c>
      <c r="M7" s="23"/>
      <c r="N7" s="12"/>
    </row>
    <row r="8" spans="1:22" ht="57" x14ac:dyDescent="0.2">
      <c r="A8" s="62" t="s">
        <v>0</v>
      </c>
      <c r="B8" s="63" t="s">
        <v>6</v>
      </c>
      <c r="C8" s="176" t="s">
        <v>28</v>
      </c>
      <c r="D8" s="177">
        <v>6000</v>
      </c>
      <c r="E8" s="178">
        <v>0</v>
      </c>
      <c r="F8" s="178">
        <v>0</v>
      </c>
      <c r="G8" s="179"/>
      <c r="H8" s="180">
        <v>2500</v>
      </c>
      <c r="I8" s="181">
        <v>5000</v>
      </c>
      <c r="J8" s="181">
        <v>0</v>
      </c>
      <c r="K8" s="181">
        <v>2500</v>
      </c>
      <c r="L8" s="182">
        <v>2500</v>
      </c>
      <c r="M8" s="67" t="s">
        <v>40</v>
      </c>
      <c r="N8" s="69" t="s">
        <v>26</v>
      </c>
    </row>
    <row r="9" spans="1:22" s="5" customFormat="1" ht="30" customHeight="1" x14ac:dyDescent="0.2">
      <c r="A9" s="471" t="s">
        <v>33</v>
      </c>
      <c r="B9" s="472"/>
      <c r="C9" s="22"/>
      <c r="D9" s="222">
        <f t="shared" ref="D9:L9" si="1">SUM(D8)</f>
        <v>6000</v>
      </c>
      <c r="E9" s="223">
        <f t="shared" si="1"/>
        <v>0</v>
      </c>
      <c r="F9" s="223">
        <f t="shared" si="1"/>
        <v>0</v>
      </c>
      <c r="G9" s="224">
        <f t="shared" si="1"/>
        <v>0</v>
      </c>
      <c r="H9" s="225">
        <f t="shared" si="1"/>
        <v>2500</v>
      </c>
      <c r="I9" s="226">
        <f t="shared" si="1"/>
        <v>5000</v>
      </c>
      <c r="J9" s="226">
        <f t="shared" si="1"/>
        <v>0</v>
      </c>
      <c r="K9" s="226">
        <f t="shared" si="1"/>
        <v>2500</v>
      </c>
      <c r="L9" s="227">
        <f t="shared" si="1"/>
        <v>2500</v>
      </c>
      <c r="M9" s="23"/>
      <c r="N9" s="13"/>
    </row>
    <row r="10" spans="1:22" ht="42.75" x14ac:dyDescent="0.2">
      <c r="A10" s="62" t="s">
        <v>8</v>
      </c>
      <c r="B10" s="63" t="s">
        <v>31</v>
      </c>
      <c r="C10" s="176" t="s">
        <v>36</v>
      </c>
      <c r="D10" s="177">
        <v>500000</v>
      </c>
      <c r="E10" s="178">
        <v>0</v>
      </c>
      <c r="F10" s="178">
        <v>0</v>
      </c>
      <c r="G10" s="179"/>
      <c r="H10" s="183">
        <v>40000</v>
      </c>
      <c r="I10" s="181">
        <v>200000</v>
      </c>
      <c r="J10" s="181">
        <v>0</v>
      </c>
      <c r="K10" s="181">
        <v>100000</v>
      </c>
      <c r="L10" s="184">
        <v>100000</v>
      </c>
      <c r="M10" s="67" t="s">
        <v>53</v>
      </c>
      <c r="N10" s="70" t="s">
        <v>42</v>
      </c>
    </row>
    <row r="11" spans="1:22" s="5" customFormat="1" ht="30" customHeight="1" x14ac:dyDescent="0.2">
      <c r="A11" s="471" t="s">
        <v>34</v>
      </c>
      <c r="B11" s="472"/>
      <c r="C11" s="22"/>
      <c r="D11" s="222">
        <f t="shared" ref="D11:L11" si="2">SUM(D10)</f>
        <v>500000</v>
      </c>
      <c r="E11" s="223">
        <f t="shared" si="2"/>
        <v>0</v>
      </c>
      <c r="F11" s="223">
        <f t="shared" si="2"/>
        <v>0</v>
      </c>
      <c r="G11" s="224">
        <f t="shared" si="2"/>
        <v>0</v>
      </c>
      <c r="H11" s="225">
        <f t="shared" si="2"/>
        <v>40000</v>
      </c>
      <c r="I11" s="226">
        <f t="shared" si="2"/>
        <v>200000</v>
      </c>
      <c r="J11" s="226">
        <f t="shared" si="2"/>
        <v>0</v>
      </c>
      <c r="K11" s="226">
        <f t="shared" si="2"/>
        <v>100000</v>
      </c>
      <c r="L11" s="227">
        <f t="shared" si="2"/>
        <v>100000</v>
      </c>
      <c r="M11" s="23"/>
      <c r="N11" s="13"/>
    </row>
    <row r="12" spans="1:22" ht="57" x14ac:dyDescent="0.2">
      <c r="A12" s="65" t="s">
        <v>54</v>
      </c>
      <c r="B12" s="63" t="s">
        <v>37</v>
      </c>
      <c r="C12" s="176" t="s">
        <v>28</v>
      </c>
      <c r="D12" s="177">
        <v>0</v>
      </c>
      <c r="E12" s="185">
        <v>0</v>
      </c>
      <c r="F12" s="178">
        <v>400</v>
      </c>
      <c r="G12" s="179"/>
      <c r="H12" s="186">
        <v>4500</v>
      </c>
      <c r="I12" s="181">
        <v>6000</v>
      </c>
      <c r="J12" s="181">
        <v>0</v>
      </c>
      <c r="K12" s="181">
        <v>0</v>
      </c>
      <c r="L12" s="187">
        <v>6000</v>
      </c>
      <c r="M12" s="67" t="s">
        <v>41</v>
      </c>
      <c r="N12" s="68" t="s">
        <v>43</v>
      </c>
    </row>
    <row r="13" spans="1:22" ht="71.25" x14ac:dyDescent="0.2">
      <c r="A13" s="65" t="s">
        <v>54</v>
      </c>
      <c r="B13" s="66" t="s">
        <v>38</v>
      </c>
      <c r="C13" s="176" t="s">
        <v>29</v>
      </c>
      <c r="D13" s="177">
        <v>0</v>
      </c>
      <c r="E13" s="185">
        <v>0</v>
      </c>
      <c r="F13" s="178">
        <v>260</v>
      </c>
      <c r="G13" s="179"/>
      <c r="H13" s="186">
        <v>900</v>
      </c>
      <c r="I13" s="181">
        <v>6000</v>
      </c>
      <c r="J13" s="181">
        <v>2000</v>
      </c>
      <c r="K13" s="181">
        <v>0</v>
      </c>
      <c r="L13" s="187">
        <v>4000</v>
      </c>
      <c r="M13" s="67" t="s">
        <v>22</v>
      </c>
      <c r="N13" s="71" t="s">
        <v>27</v>
      </c>
    </row>
    <row r="14" spans="1:22" s="5" customFormat="1" ht="15.75" customHeight="1" thickBot="1" x14ac:dyDescent="0.25">
      <c r="A14" s="464" t="s">
        <v>35</v>
      </c>
      <c r="B14" s="465"/>
      <c r="C14" s="188"/>
      <c r="D14" s="189">
        <f t="shared" ref="D14:L14" si="3">SUM(D12:D13)</f>
        <v>0</v>
      </c>
      <c r="E14" s="190">
        <f t="shared" si="3"/>
        <v>0</v>
      </c>
      <c r="F14" s="191">
        <f t="shared" si="3"/>
        <v>660</v>
      </c>
      <c r="G14" s="192">
        <f t="shared" si="3"/>
        <v>0</v>
      </c>
      <c r="H14" s="193">
        <f t="shared" si="3"/>
        <v>5400</v>
      </c>
      <c r="I14" s="194">
        <f t="shared" si="3"/>
        <v>12000</v>
      </c>
      <c r="J14" s="194">
        <f t="shared" si="3"/>
        <v>2000</v>
      </c>
      <c r="K14" s="194">
        <f t="shared" si="3"/>
        <v>0</v>
      </c>
      <c r="L14" s="195">
        <f t="shared" si="3"/>
        <v>10000</v>
      </c>
      <c r="M14" s="16"/>
      <c r="N14" s="14"/>
    </row>
    <row r="15" spans="1:22" ht="39.75" customHeight="1" thickBot="1" x14ac:dyDescent="0.25">
      <c r="A15" s="466" t="s">
        <v>10</v>
      </c>
      <c r="B15" s="467"/>
      <c r="C15" s="196"/>
      <c r="D15" s="197">
        <f t="shared" ref="D15:L15" si="4">D7+D9+D11+D14</f>
        <v>601252</v>
      </c>
      <c r="E15" s="198">
        <f t="shared" si="4"/>
        <v>17352</v>
      </c>
      <c r="F15" s="199">
        <f t="shared" si="4"/>
        <v>660</v>
      </c>
      <c r="G15" s="200">
        <f t="shared" si="4"/>
        <v>0</v>
      </c>
      <c r="H15" s="201">
        <f t="shared" si="4"/>
        <v>62000</v>
      </c>
      <c r="I15" s="202">
        <f t="shared" si="4"/>
        <v>295500</v>
      </c>
      <c r="J15" s="202">
        <f t="shared" si="4"/>
        <v>38750</v>
      </c>
      <c r="K15" s="202">
        <f t="shared" si="4"/>
        <v>131750</v>
      </c>
      <c r="L15" s="203">
        <f t="shared" si="4"/>
        <v>125000</v>
      </c>
      <c r="M15" s="37"/>
    </row>
    <row r="16" spans="1:22" ht="39" customHeight="1" thickBot="1" x14ac:dyDescent="0.3">
      <c r="A16" s="462" t="s">
        <v>45</v>
      </c>
      <c r="B16" s="463"/>
      <c r="C16" s="204">
        <f>SUM(D16:G16)</f>
        <v>4545.2398240000002</v>
      </c>
      <c r="D16" s="205">
        <f>D15*0.003412</f>
        <v>2051.4718240000002</v>
      </c>
      <c r="E16" s="206">
        <f>E15*0.139</f>
        <v>2411.9280000000003</v>
      </c>
      <c r="F16" s="207">
        <f>F15*0.124</f>
        <v>81.84</v>
      </c>
      <c r="G16" s="208"/>
      <c r="H16" s="209"/>
      <c r="I16" s="209"/>
      <c r="J16" s="209"/>
      <c r="K16" s="209"/>
      <c r="L16" s="209"/>
    </row>
  </sheetData>
  <mergeCells count="11">
    <mergeCell ref="A1:N1"/>
    <mergeCell ref="M2:N2"/>
    <mergeCell ref="H2:L2"/>
    <mergeCell ref="A16:B16"/>
    <mergeCell ref="A14:B14"/>
    <mergeCell ref="A15:B15"/>
    <mergeCell ref="D2:G2"/>
    <mergeCell ref="A2:B2"/>
    <mergeCell ref="A7:B7"/>
    <mergeCell ref="A9:B9"/>
    <mergeCell ref="A11:B11"/>
  </mergeCells>
  <phoneticPr fontId="3" type="noConversion"/>
  <hyperlinks>
    <hyperlink ref="N4" r:id="rId1"/>
    <hyperlink ref="N12" r:id="rId2" display="www.fueleconomy.gov"/>
    <hyperlink ref="N13" r:id="rId3"/>
  </hyperlinks>
  <pageMargins left="0.5" right="0.5" top="0.5" bottom="0.5" header="0.5" footer="0"/>
  <pageSetup scale="56" orientation="landscape" verticalDpi="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40"/>
  <sheetViews>
    <sheetView topLeftCell="A2" zoomScale="75" zoomScaleNormal="75" workbookViewId="0">
      <pane ySplit="2" topLeftCell="A4" activePane="bottomLeft" state="frozen"/>
      <selection activeCell="A2" sqref="A2"/>
      <selection pane="bottomLeft" activeCell="A25" sqref="A25"/>
    </sheetView>
  </sheetViews>
  <sheetFormatPr defaultRowHeight="14.25" x14ac:dyDescent="0.2"/>
  <cols>
    <col min="1" max="1" width="32.140625" style="1" bestFit="1" customWidth="1"/>
    <col min="2" max="2" width="30.7109375" style="1" customWidth="1"/>
    <col min="3" max="3" width="16.5703125" style="1" customWidth="1"/>
    <col min="4" max="5" width="14" style="1" customWidth="1"/>
    <col min="6" max="9" width="13.5703125" style="1" customWidth="1"/>
    <col min="10" max="10" width="14.28515625" style="1" customWidth="1"/>
    <col min="11" max="11" width="13.5703125" style="1" customWidth="1"/>
    <col min="12" max="12" width="15.85546875" style="1" customWidth="1"/>
    <col min="13" max="13" width="13.85546875" style="1" customWidth="1"/>
    <col min="14" max="14" width="14.7109375" style="1" customWidth="1"/>
    <col min="15" max="15" width="14.42578125" style="3" customWidth="1"/>
    <col min="16" max="16" width="31.28515625" style="1" customWidth="1"/>
    <col min="17" max="16384" width="9.140625" style="1"/>
  </cols>
  <sheetData>
    <row r="1" spans="1:16" ht="30.75" customHeight="1" thickBot="1" x14ac:dyDescent="0.3">
      <c r="A1" s="473" t="s">
        <v>56</v>
      </c>
      <c r="B1" s="474"/>
      <c r="C1" s="474"/>
      <c r="D1" s="474"/>
      <c r="E1" s="474"/>
      <c r="F1" s="474"/>
      <c r="G1" s="474"/>
      <c r="H1" s="474"/>
      <c r="I1" s="474"/>
      <c r="J1" s="474"/>
      <c r="K1" s="474"/>
      <c r="L1" s="474"/>
      <c r="M1" s="474"/>
      <c r="N1" s="474"/>
      <c r="O1" s="474"/>
      <c r="P1" s="475"/>
    </row>
    <row r="2" spans="1:16" s="44" customFormat="1" ht="28.5" customHeight="1" thickBot="1" x14ac:dyDescent="0.3">
      <c r="A2" s="485" t="s">
        <v>44</v>
      </c>
      <c r="B2" s="486"/>
      <c r="C2" s="79" t="s">
        <v>47</v>
      </c>
      <c r="D2" s="476" t="s">
        <v>12</v>
      </c>
      <c r="E2" s="477"/>
      <c r="F2" s="477"/>
      <c r="G2" s="477"/>
      <c r="H2" s="477"/>
      <c r="I2" s="478"/>
      <c r="J2" s="487" t="s">
        <v>18</v>
      </c>
      <c r="K2" s="488"/>
      <c r="L2" s="488"/>
      <c r="M2" s="488"/>
      <c r="N2" s="489"/>
      <c r="O2" s="479" t="s">
        <v>19</v>
      </c>
      <c r="P2" s="480"/>
    </row>
    <row r="3" spans="1:16" s="2" customFormat="1" ht="108" customHeight="1" thickBot="1" x14ac:dyDescent="0.25">
      <c r="A3" s="80" t="s">
        <v>48</v>
      </c>
      <c r="B3" s="81" t="s">
        <v>7</v>
      </c>
      <c r="C3" s="82" t="s">
        <v>11</v>
      </c>
      <c r="D3" s="83" t="s">
        <v>49</v>
      </c>
      <c r="E3" s="84" t="s">
        <v>50</v>
      </c>
      <c r="F3" s="84" t="s">
        <v>51</v>
      </c>
      <c r="G3" s="84" t="s">
        <v>55</v>
      </c>
      <c r="H3" s="84" t="s">
        <v>52</v>
      </c>
      <c r="I3" s="85" t="s">
        <v>57</v>
      </c>
      <c r="J3" s="83" t="s">
        <v>17</v>
      </c>
      <c r="K3" s="84" t="s">
        <v>13</v>
      </c>
      <c r="L3" s="84" t="s">
        <v>14</v>
      </c>
      <c r="M3" s="84" t="s">
        <v>15</v>
      </c>
      <c r="N3" s="85" t="s">
        <v>16</v>
      </c>
      <c r="O3" s="86" t="s">
        <v>20</v>
      </c>
      <c r="P3" s="87" t="s">
        <v>2</v>
      </c>
    </row>
    <row r="4" spans="1:16" x14ac:dyDescent="0.2">
      <c r="A4" s="59"/>
      <c r="B4" s="60"/>
      <c r="C4" s="61"/>
      <c r="D4" s="38"/>
      <c r="E4" s="39"/>
      <c r="F4" s="39"/>
      <c r="G4" s="39"/>
      <c r="H4" s="39"/>
      <c r="I4" s="40"/>
      <c r="J4" s="41"/>
      <c r="K4" s="42"/>
      <c r="L4" s="42"/>
      <c r="M4" s="42"/>
      <c r="N4" s="57"/>
      <c r="O4" s="67"/>
      <c r="P4" s="119"/>
    </row>
    <row r="5" spans="1:16" ht="28.5" x14ac:dyDescent="0.2">
      <c r="A5" s="410" t="s">
        <v>546</v>
      </c>
      <c r="B5" s="60" t="s">
        <v>534</v>
      </c>
      <c r="C5" s="371" t="s">
        <v>549</v>
      </c>
      <c r="D5" s="38">
        <v>135974</v>
      </c>
      <c r="E5" s="39"/>
      <c r="F5" s="39"/>
      <c r="G5" s="39"/>
      <c r="H5" s="39"/>
      <c r="I5" s="19"/>
      <c r="J5" s="41">
        <v>46266</v>
      </c>
      <c r="K5" s="42">
        <v>114495</v>
      </c>
      <c r="L5" s="42">
        <v>0</v>
      </c>
      <c r="M5" s="42">
        <v>68229</v>
      </c>
      <c r="N5" s="368">
        <f>K5-M5</f>
        <v>46266</v>
      </c>
      <c r="O5" s="397" t="s">
        <v>548</v>
      </c>
      <c r="P5" s="398" t="s">
        <v>547</v>
      </c>
    </row>
    <row r="6" spans="1:16" ht="30" customHeight="1" x14ac:dyDescent="0.2">
      <c r="A6" s="410" t="s">
        <v>546</v>
      </c>
      <c r="B6" s="388" t="s">
        <v>569</v>
      </c>
      <c r="C6" s="371" t="s">
        <v>570</v>
      </c>
      <c r="D6" s="38">
        <v>54292</v>
      </c>
      <c r="E6" s="39"/>
      <c r="F6" s="39">
        <v>2248</v>
      </c>
      <c r="G6" s="39"/>
      <c r="H6" s="39"/>
      <c r="I6" s="40"/>
      <c r="J6" s="41">
        <v>13558</v>
      </c>
      <c r="K6" s="385">
        <v>45466</v>
      </c>
      <c r="L6" s="42">
        <v>0</v>
      </c>
      <c r="M6" s="385">
        <v>17400</v>
      </c>
      <c r="N6" s="24">
        <f>K6-M6</f>
        <v>28066</v>
      </c>
      <c r="O6" s="397" t="s">
        <v>548</v>
      </c>
      <c r="P6" s="417" t="s">
        <v>571</v>
      </c>
    </row>
    <row r="7" spans="1:16" ht="59.25" customHeight="1" x14ac:dyDescent="0.2">
      <c r="A7" s="410" t="s">
        <v>546</v>
      </c>
      <c r="B7" s="389" t="s">
        <v>536</v>
      </c>
      <c r="C7" s="371" t="s">
        <v>570</v>
      </c>
      <c r="D7" s="38">
        <v>124822</v>
      </c>
      <c r="E7" s="39">
        <v>1009</v>
      </c>
      <c r="F7" s="39">
        <v>10998</v>
      </c>
      <c r="G7" s="39"/>
      <c r="H7" s="39"/>
      <c r="I7" s="40"/>
      <c r="J7" s="41">
        <v>48033</v>
      </c>
      <c r="K7" s="386">
        <v>140223</v>
      </c>
      <c r="L7" s="42">
        <v>0</v>
      </c>
      <c r="M7" s="386">
        <v>42212</v>
      </c>
      <c r="N7" s="368">
        <f>K7-M7</f>
        <v>98011</v>
      </c>
      <c r="O7" s="397" t="s">
        <v>548</v>
      </c>
      <c r="P7" s="417" t="s">
        <v>571</v>
      </c>
    </row>
    <row r="8" spans="1:16" ht="42.75" x14ac:dyDescent="0.2">
      <c r="A8" s="410" t="s">
        <v>527</v>
      </c>
      <c r="B8" s="60" t="s">
        <v>573</v>
      </c>
      <c r="C8" s="61" t="s">
        <v>572</v>
      </c>
      <c r="D8" s="38">
        <v>6379</v>
      </c>
      <c r="E8" s="39">
        <v>8434</v>
      </c>
      <c r="F8" s="39"/>
      <c r="G8" s="39"/>
      <c r="H8" s="39"/>
      <c r="I8" s="40"/>
      <c r="J8" s="41">
        <v>11435</v>
      </c>
      <c r="K8" s="42">
        <v>99811</v>
      </c>
      <c r="L8" s="42">
        <f>K8-M8</f>
        <v>91261</v>
      </c>
      <c r="M8" s="276">
        <f>5850+2700</f>
        <v>8550</v>
      </c>
      <c r="N8" s="368">
        <v>0</v>
      </c>
      <c r="O8" s="400"/>
      <c r="P8" s="417" t="s">
        <v>571</v>
      </c>
    </row>
    <row r="9" spans="1:16" ht="28.5" x14ac:dyDescent="0.2">
      <c r="A9" s="410" t="s">
        <v>527</v>
      </c>
      <c r="B9" s="60" t="s">
        <v>534</v>
      </c>
      <c r="C9" s="387" t="s">
        <v>550</v>
      </c>
      <c r="D9" s="38">
        <v>51018</v>
      </c>
      <c r="E9" s="39"/>
      <c r="F9" s="39"/>
      <c r="G9" s="39"/>
      <c r="H9" s="39"/>
      <c r="I9" s="40"/>
      <c r="J9" s="101">
        <v>5673.22</v>
      </c>
      <c r="K9" s="10">
        <v>32687</v>
      </c>
      <c r="L9" s="10">
        <v>0</v>
      </c>
      <c r="M9" s="10">
        <v>22881</v>
      </c>
      <c r="N9" s="24">
        <f>K9-M9</f>
        <v>9806</v>
      </c>
      <c r="O9" s="399" t="s">
        <v>548</v>
      </c>
      <c r="P9" s="398" t="s">
        <v>547</v>
      </c>
    </row>
    <row r="10" spans="1:16" ht="28.5" x14ac:dyDescent="0.2">
      <c r="A10" s="410" t="s">
        <v>527</v>
      </c>
      <c r="B10" s="60" t="s">
        <v>558</v>
      </c>
      <c r="C10" s="387" t="s">
        <v>550</v>
      </c>
      <c r="D10" s="38">
        <f>1007/0.003413</f>
        <v>295048.34456489893</v>
      </c>
      <c r="E10" s="39"/>
      <c r="F10" s="39"/>
      <c r="G10" s="39"/>
      <c r="H10" s="39"/>
      <c r="I10" s="40"/>
      <c r="J10" s="101">
        <v>10000</v>
      </c>
      <c r="K10" s="10">
        <v>30000</v>
      </c>
      <c r="L10" s="10">
        <v>0</v>
      </c>
      <c r="M10" s="10">
        <v>0</v>
      </c>
      <c r="N10" s="24">
        <v>30000</v>
      </c>
      <c r="O10" s="399" t="s">
        <v>548</v>
      </c>
      <c r="P10" s="398" t="s">
        <v>559</v>
      </c>
    </row>
    <row r="11" spans="1:16" ht="30" customHeight="1" x14ac:dyDescent="0.2">
      <c r="A11" s="410" t="s">
        <v>527</v>
      </c>
      <c r="B11" s="390" t="s">
        <v>537</v>
      </c>
      <c r="C11" s="371" t="s">
        <v>570</v>
      </c>
      <c r="D11" s="38">
        <v>35626</v>
      </c>
      <c r="E11" s="39"/>
      <c r="F11" s="39"/>
      <c r="G11" s="39"/>
      <c r="H11" s="39"/>
      <c r="I11" s="40"/>
      <c r="J11" s="101">
        <v>4988</v>
      </c>
      <c r="K11" s="10">
        <v>53199</v>
      </c>
      <c r="L11" s="10">
        <v>0</v>
      </c>
      <c r="M11" s="10">
        <v>18300</v>
      </c>
      <c r="N11" s="24">
        <f>K11-M11</f>
        <v>34899</v>
      </c>
      <c r="O11" s="399" t="s">
        <v>548</v>
      </c>
      <c r="P11" s="417" t="s">
        <v>571</v>
      </c>
    </row>
    <row r="12" spans="1:16" s="380" customFormat="1" ht="36.75" customHeight="1" x14ac:dyDescent="0.25">
      <c r="A12" s="411" t="s">
        <v>535</v>
      </c>
      <c r="B12" s="391" t="s">
        <v>534</v>
      </c>
      <c r="C12" s="64" t="s">
        <v>551</v>
      </c>
      <c r="D12" s="20">
        <v>38967</v>
      </c>
      <c r="E12" s="7"/>
      <c r="F12" s="7"/>
      <c r="G12" s="7"/>
      <c r="H12" s="7"/>
      <c r="I12" s="19"/>
      <c r="J12" s="15">
        <v>4318</v>
      </c>
      <c r="K12" s="10">
        <v>22510</v>
      </c>
      <c r="L12" s="10">
        <v>0</v>
      </c>
      <c r="M12" s="10">
        <v>15757</v>
      </c>
      <c r="N12" s="24">
        <f>K12-M12</f>
        <v>6753</v>
      </c>
      <c r="O12" s="402" t="s">
        <v>548</v>
      </c>
      <c r="P12" s="415" t="s">
        <v>557</v>
      </c>
    </row>
    <row r="13" spans="1:16" ht="28.5" x14ac:dyDescent="0.2">
      <c r="A13" s="412" t="s">
        <v>541</v>
      </c>
      <c r="B13" s="392" t="s">
        <v>542</v>
      </c>
      <c r="C13" s="64" t="s">
        <v>564</v>
      </c>
      <c r="D13" s="20">
        <v>4654</v>
      </c>
      <c r="E13" s="7">
        <v>2284</v>
      </c>
      <c r="F13" s="7"/>
      <c r="G13" s="7"/>
      <c r="H13" s="7"/>
      <c r="I13" s="19"/>
      <c r="J13" s="15">
        <v>5209</v>
      </c>
      <c r="K13" s="10">
        <v>15000</v>
      </c>
      <c r="L13" s="10">
        <v>0</v>
      </c>
      <c r="M13" s="10">
        <v>0</v>
      </c>
      <c r="N13" s="24">
        <v>0</v>
      </c>
      <c r="O13" s="400"/>
      <c r="P13" s="120" t="s">
        <v>532</v>
      </c>
    </row>
    <row r="14" spans="1:16" s="2" customFormat="1" ht="26.25" customHeight="1" x14ac:dyDescent="0.2">
      <c r="A14" s="410" t="s">
        <v>70</v>
      </c>
      <c r="B14" s="63" t="s">
        <v>528</v>
      </c>
      <c r="C14" s="64" t="s">
        <v>563</v>
      </c>
      <c r="D14" s="20">
        <v>40471</v>
      </c>
      <c r="E14" s="7">
        <v>2802</v>
      </c>
      <c r="F14" s="7"/>
      <c r="G14" s="7"/>
      <c r="H14" s="7"/>
      <c r="I14" s="19"/>
      <c r="J14" s="15">
        <v>11490</v>
      </c>
      <c r="K14" s="10">
        <v>27000</v>
      </c>
      <c r="L14" s="10">
        <v>27000</v>
      </c>
      <c r="M14" s="10">
        <v>0</v>
      </c>
      <c r="N14" s="24">
        <f>K14-L14-M14</f>
        <v>0</v>
      </c>
      <c r="O14" s="400"/>
      <c r="P14" s="120" t="s">
        <v>532</v>
      </c>
    </row>
    <row r="15" spans="1:16" s="380" customFormat="1" ht="28.5" x14ac:dyDescent="0.25">
      <c r="A15" s="413" t="s">
        <v>70</v>
      </c>
      <c r="B15" s="379" t="s">
        <v>552</v>
      </c>
      <c r="C15" s="64" t="s">
        <v>562</v>
      </c>
      <c r="D15" s="20"/>
      <c r="E15" s="373">
        <v>750</v>
      </c>
      <c r="F15" s="7"/>
      <c r="G15" s="7"/>
      <c r="H15" s="7"/>
      <c r="I15" s="19"/>
      <c r="J15" s="374">
        <v>1300</v>
      </c>
      <c r="K15" s="372">
        <v>22000</v>
      </c>
      <c r="L15" s="10">
        <v>20000</v>
      </c>
      <c r="M15" s="372">
        <v>2000</v>
      </c>
      <c r="N15" s="24">
        <v>0</v>
      </c>
      <c r="O15" s="400"/>
      <c r="P15" s="120" t="s">
        <v>560</v>
      </c>
    </row>
    <row r="16" spans="1:16" ht="28.5" x14ac:dyDescent="0.2">
      <c r="A16" s="410" t="s">
        <v>529</v>
      </c>
      <c r="B16" s="63" t="s">
        <v>530</v>
      </c>
      <c r="C16" s="369" t="s">
        <v>531</v>
      </c>
      <c r="D16" s="382"/>
      <c r="E16" s="7">
        <v>1427</v>
      </c>
      <c r="F16" s="373"/>
      <c r="G16" s="373"/>
      <c r="H16" s="373"/>
      <c r="I16" s="383"/>
      <c r="J16" s="15">
        <v>2828</v>
      </c>
      <c r="K16" s="10">
        <v>11959</v>
      </c>
      <c r="L16" s="10">
        <f>K16-1500</f>
        <v>10459</v>
      </c>
      <c r="M16" s="10">
        <v>1500</v>
      </c>
      <c r="N16" s="24">
        <v>0</v>
      </c>
      <c r="O16" s="400"/>
      <c r="P16" s="120" t="s">
        <v>532</v>
      </c>
    </row>
    <row r="17" spans="1:16" ht="28.5" x14ac:dyDescent="0.2">
      <c r="A17" s="410" t="s">
        <v>529</v>
      </c>
      <c r="B17" s="63" t="s">
        <v>539</v>
      </c>
      <c r="C17" s="369" t="s">
        <v>561</v>
      </c>
      <c r="D17" s="382"/>
      <c r="E17" s="7">
        <v>745</v>
      </c>
      <c r="F17" s="373"/>
      <c r="G17" s="373"/>
      <c r="H17" s="373"/>
      <c r="I17" s="383"/>
      <c r="J17" s="15">
        <v>1476</v>
      </c>
      <c r="K17" s="10">
        <v>3190</v>
      </c>
      <c r="L17" s="10">
        <v>3190</v>
      </c>
      <c r="M17" s="10">
        <v>0</v>
      </c>
      <c r="N17" s="24">
        <v>0</v>
      </c>
      <c r="O17" s="400"/>
      <c r="P17" s="120" t="s">
        <v>532</v>
      </c>
    </row>
    <row r="18" spans="1:16" s="380" customFormat="1" ht="28.5" x14ac:dyDescent="0.25">
      <c r="A18" s="411" t="s">
        <v>555</v>
      </c>
      <c r="B18" s="391" t="s">
        <v>534</v>
      </c>
      <c r="C18" s="64" t="s">
        <v>554</v>
      </c>
      <c r="D18" s="20">
        <f>4408+9964</f>
        <v>14372</v>
      </c>
      <c r="E18" s="7"/>
      <c r="F18" s="373"/>
      <c r="G18" s="373"/>
      <c r="H18" s="373"/>
      <c r="I18" s="383"/>
      <c r="J18" s="374">
        <f>490+1108</f>
        <v>1598</v>
      </c>
      <c r="K18" s="372">
        <f>1500.98+2205.44</f>
        <v>3706.42</v>
      </c>
      <c r="L18" s="372">
        <v>0</v>
      </c>
      <c r="M18" s="372">
        <f>1118.23+1643.05</f>
        <v>2761.2799999999997</v>
      </c>
      <c r="N18" s="384">
        <f>K18-M18</f>
        <v>945.14000000000033</v>
      </c>
      <c r="O18" s="402" t="s">
        <v>548</v>
      </c>
      <c r="P18" s="416" t="s">
        <v>556</v>
      </c>
    </row>
    <row r="19" spans="1:16" ht="28.5" x14ac:dyDescent="0.2">
      <c r="A19" s="418" t="s">
        <v>1</v>
      </c>
      <c r="B19" s="393" t="s">
        <v>543</v>
      </c>
      <c r="C19" s="369"/>
      <c r="D19" s="382"/>
      <c r="E19" s="7"/>
      <c r="F19" s="373"/>
      <c r="G19" s="373"/>
      <c r="H19" s="373"/>
      <c r="I19" s="383"/>
      <c r="J19" s="15"/>
      <c r="K19" s="10"/>
      <c r="L19" s="10"/>
      <c r="M19" s="10"/>
      <c r="N19" s="24"/>
      <c r="O19" s="402"/>
      <c r="P19" s="401"/>
    </row>
    <row r="20" spans="1:16" ht="28.5" x14ac:dyDescent="0.2">
      <c r="A20" s="418" t="s">
        <v>544</v>
      </c>
      <c r="B20" s="393" t="s">
        <v>543</v>
      </c>
      <c r="C20" s="369"/>
      <c r="D20" s="382"/>
      <c r="E20" s="7"/>
      <c r="F20" s="373"/>
      <c r="G20" s="373"/>
      <c r="H20" s="373"/>
      <c r="I20" s="383"/>
      <c r="J20" s="15"/>
      <c r="K20" s="10"/>
      <c r="L20" s="10"/>
      <c r="M20" s="10"/>
      <c r="N20" s="24"/>
      <c r="O20" s="402"/>
      <c r="P20" s="401"/>
    </row>
    <row r="21" spans="1:16" s="5" customFormat="1" ht="28.5" x14ac:dyDescent="0.2">
      <c r="A21" s="418" t="s">
        <v>545</v>
      </c>
      <c r="B21" s="393" t="s">
        <v>543</v>
      </c>
      <c r="C21" s="381"/>
      <c r="D21" s="382"/>
      <c r="E21" s="373"/>
      <c r="F21" s="373"/>
      <c r="G21" s="373"/>
      <c r="H21" s="373"/>
      <c r="I21" s="383"/>
      <c r="J21" s="374"/>
      <c r="K21" s="372"/>
      <c r="L21" s="372"/>
      <c r="M21" s="372"/>
      <c r="N21" s="384"/>
      <c r="O21" s="402"/>
      <c r="P21" s="403"/>
    </row>
    <row r="22" spans="1:16" s="5" customFormat="1" ht="15" x14ac:dyDescent="0.2">
      <c r="A22" s="419" t="s">
        <v>538</v>
      </c>
      <c r="B22" s="394" t="s">
        <v>539</v>
      </c>
      <c r="C22" s="381"/>
      <c r="D22" s="382"/>
      <c r="E22" s="373"/>
      <c r="F22" s="373"/>
      <c r="G22" s="373"/>
      <c r="H22" s="373"/>
      <c r="I22" s="383"/>
      <c r="J22" s="374"/>
      <c r="K22" s="372"/>
      <c r="L22" s="372"/>
      <c r="M22" s="372"/>
      <c r="N22" s="384"/>
      <c r="O22" s="402"/>
      <c r="P22" s="403"/>
    </row>
    <row r="23" spans="1:16" s="5" customFormat="1" ht="42.75" x14ac:dyDescent="0.2">
      <c r="A23" s="419" t="s">
        <v>538</v>
      </c>
      <c r="B23" s="394" t="s">
        <v>540</v>
      </c>
      <c r="C23" s="381"/>
      <c r="D23" s="382"/>
      <c r="E23" s="373"/>
      <c r="F23" s="373"/>
      <c r="G23" s="373"/>
      <c r="H23" s="373"/>
      <c r="I23" s="383"/>
      <c r="J23" s="374"/>
      <c r="K23" s="372"/>
      <c r="L23" s="372"/>
      <c r="M23" s="372"/>
      <c r="N23" s="384"/>
      <c r="O23" s="402"/>
      <c r="P23" s="403"/>
    </row>
    <row r="24" spans="1:16" s="5" customFormat="1" ht="38.25" x14ac:dyDescent="0.2">
      <c r="A24" s="420" t="s">
        <v>70</v>
      </c>
      <c r="B24" s="414" t="s">
        <v>565</v>
      </c>
      <c r="C24" s="369" t="s">
        <v>563</v>
      </c>
      <c r="D24" s="382"/>
      <c r="E24" s="373">
        <v>600</v>
      </c>
      <c r="F24" s="373"/>
      <c r="G24" s="373"/>
      <c r="H24" s="373"/>
      <c r="I24" s="383"/>
      <c r="J24" s="374">
        <f>5560*0.2</f>
        <v>1112</v>
      </c>
      <c r="K24" s="372">
        <v>5000</v>
      </c>
      <c r="L24" s="372">
        <v>5000</v>
      </c>
      <c r="M24" s="372">
        <v>0</v>
      </c>
      <c r="N24" s="384">
        <f>K24-L24</f>
        <v>0</v>
      </c>
      <c r="O24" s="400"/>
      <c r="P24" s="404" t="s">
        <v>575</v>
      </c>
    </row>
    <row r="25" spans="1:16" s="5" customFormat="1" ht="38.25" x14ac:dyDescent="0.2">
      <c r="A25" s="420" t="s">
        <v>574</v>
      </c>
      <c r="B25" s="414" t="s">
        <v>565</v>
      </c>
      <c r="C25" s="369" t="s">
        <v>563</v>
      </c>
      <c r="D25" s="382"/>
      <c r="E25" s="373"/>
      <c r="F25" s="373">
        <f>921*0.2</f>
        <v>184.20000000000002</v>
      </c>
      <c r="G25" s="373"/>
      <c r="H25" s="373"/>
      <c r="I25" s="383"/>
      <c r="J25" s="374">
        <v>600</v>
      </c>
      <c r="K25" s="372">
        <v>3000</v>
      </c>
      <c r="L25" s="372">
        <v>3000</v>
      </c>
      <c r="M25" s="372">
        <v>0</v>
      </c>
      <c r="N25" s="384">
        <f t="shared" ref="N25:N28" si="0">K25-L25</f>
        <v>0</v>
      </c>
      <c r="O25" s="400"/>
      <c r="P25" s="404" t="s">
        <v>575</v>
      </c>
    </row>
    <row r="26" spans="1:16" s="5" customFormat="1" ht="38.25" x14ac:dyDescent="0.2">
      <c r="A26" s="420" t="s">
        <v>566</v>
      </c>
      <c r="B26" s="414" t="s">
        <v>565</v>
      </c>
      <c r="C26" s="369" t="s">
        <v>563</v>
      </c>
      <c r="D26" s="382"/>
      <c r="E26" s="373">
        <v>1800</v>
      </c>
      <c r="F26" s="373"/>
      <c r="G26" s="373"/>
      <c r="H26" s="373"/>
      <c r="I26" s="383"/>
      <c r="J26" s="374">
        <v>1000</v>
      </c>
      <c r="K26" s="372">
        <v>5000</v>
      </c>
      <c r="L26" s="372">
        <v>5000</v>
      </c>
      <c r="M26" s="372">
        <v>0</v>
      </c>
      <c r="N26" s="384">
        <f t="shared" si="0"/>
        <v>0</v>
      </c>
      <c r="O26" s="400"/>
      <c r="P26" s="404" t="s">
        <v>575</v>
      </c>
    </row>
    <row r="27" spans="1:16" s="5" customFormat="1" ht="38.25" x14ac:dyDescent="0.2">
      <c r="A27" s="420" t="s">
        <v>567</v>
      </c>
      <c r="B27" s="414" t="s">
        <v>565</v>
      </c>
      <c r="C27" s="369" t="s">
        <v>563</v>
      </c>
      <c r="D27" s="382"/>
      <c r="E27" s="373"/>
      <c r="F27" s="373">
        <f>942*0.2</f>
        <v>188.4</v>
      </c>
      <c r="G27" s="373"/>
      <c r="H27" s="373"/>
      <c r="I27" s="383"/>
      <c r="J27" s="374">
        <v>600</v>
      </c>
      <c r="K27" s="372">
        <v>3000</v>
      </c>
      <c r="L27" s="372">
        <v>3000</v>
      </c>
      <c r="M27" s="372">
        <v>0</v>
      </c>
      <c r="N27" s="384">
        <f t="shared" si="0"/>
        <v>0</v>
      </c>
      <c r="O27" s="400"/>
      <c r="P27" s="404" t="s">
        <v>575</v>
      </c>
    </row>
    <row r="28" spans="1:16" s="5" customFormat="1" ht="38.25" x14ac:dyDescent="0.2">
      <c r="A28" s="420" t="s">
        <v>568</v>
      </c>
      <c r="B28" s="414" t="s">
        <v>565</v>
      </c>
      <c r="C28" s="369" t="s">
        <v>563</v>
      </c>
      <c r="D28" s="382"/>
      <c r="E28" s="373">
        <f>107*0.2</f>
        <v>21.400000000000002</v>
      </c>
      <c r="F28" s="373">
        <f>1185*0.2</f>
        <v>237</v>
      </c>
      <c r="G28" s="373"/>
      <c r="H28" s="373"/>
      <c r="I28" s="383"/>
      <c r="J28" s="374">
        <f>4303*0.2</f>
        <v>860.6</v>
      </c>
      <c r="K28" s="372">
        <f>J28*5+697</f>
        <v>5000</v>
      </c>
      <c r="L28" s="372">
        <v>5000</v>
      </c>
      <c r="M28" s="372">
        <v>0</v>
      </c>
      <c r="N28" s="384">
        <f t="shared" si="0"/>
        <v>0</v>
      </c>
      <c r="O28" s="400"/>
      <c r="P28" s="404" t="s">
        <v>575</v>
      </c>
    </row>
    <row r="29" spans="1:16" s="5" customFormat="1" ht="15.75" customHeight="1" x14ac:dyDescent="0.2">
      <c r="A29" s="471" t="s">
        <v>32</v>
      </c>
      <c r="B29" s="472"/>
      <c r="C29" s="72"/>
      <c r="D29" s="21">
        <f>SUM(D4:D28)</f>
        <v>801623.34456489887</v>
      </c>
      <c r="E29" s="21">
        <f>SUM(E4:E28)</f>
        <v>19872.400000000001</v>
      </c>
      <c r="F29" s="21">
        <f>SUM(F4:F28)</f>
        <v>13855.6</v>
      </c>
      <c r="G29" s="21">
        <f t="shared" ref="G29:N29" si="1">SUM(G4:G16)</f>
        <v>0</v>
      </c>
      <c r="H29" s="21">
        <f t="shared" si="1"/>
        <v>0</v>
      </c>
      <c r="I29" s="370">
        <f t="shared" si="1"/>
        <v>0</v>
      </c>
      <c r="J29" s="16">
        <f t="shared" si="1"/>
        <v>165098.22</v>
      </c>
      <c r="K29" s="16">
        <f t="shared" si="1"/>
        <v>614350</v>
      </c>
      <c r="L29" s="16">
        <f t="shared" si="1"/>
        <v>148720</v>
      </c>
      <c r="M29" s="16">
        <f t="shared" si="1"/>
        <v>196829</v>
      </c>
      <c r="N29" s="396">
        <f t="shared" si="1"/>
        <v>253801</v>
      </c>
      <c r="O29" s="405"/>
      <c r="P29" s="406"/>
    </row>
    <row r="30" spans="1:16" ht="15" x14ac:dyDescent="0.2">
      <c r="A30" s="62" t="s">
        <v>242</v>
      </c>
      <c r="B30" s="63"/>
      <c r="C30" s="64"/>
      <c r="D30" s="20"/>
      <c r="E30" s="7"/>
      <c r="F30" s="7"/>
      <c r="G30" s="7"/>
      <c r="H30" s="7"/>
      <c r="I30" s="19"/>
      <c r="J30" s="17"/>
      <c r="K30" s="10"/>
      <c r="L30" s="10"/>
      <c r="M30" s="10"/>
      <c r="N30" s="26"/>
      <c r="O30" s="397"/>
      <c r="P30" s="404"/>
    </row>
    <row r="31" spans="1:16" s="5" customFormat="1" ht="15" x14ac:dyDescent="0.2">
      <c r="A31" s="471" t="s">
        <v>33</v>
      </c>
      <c r="B31" s="472"/>
      <c r="C31" s="72"/>
      <c r="D31" s="21">
        <f>SUM(D30)</f>
        <v>0</v>
      </c>
      <c r="E31" s="8">
        <f t="shared" ref="E31:K31" si="2">SUM(E30)</f>
        <v>0</v>
      </c>
      <c r="F31" s="8">
        <f t="shared" si="2"/>
        <v>0</v>
      </c>
      <c r="G31" s="8">
        <f t="shared" si="2"/>
        <v>0</v>
      </c>
      <c r="H31" s="8">
        <f t="shared" si="2"/>
        <v>0</v>
      </c>
      <c r="I31" s="370">
        <f t="shared" si="2"/>
        <v>0</v>
      </c>
      <c r="J31" s="16">
        <f t="shared" si="2"/>
        <v>0</v>
      </c>
      <c r="K31" s="11">
        <f t="shared" si="2"/>
        <v>0</v>
      </c>
      <c r="L31" s="11">
        <f>SUM(L30)</f>
        <v>0</v>
      </c>
      <c r="M31" s="11">
        <f>SUM(M30)</f>
        <v>0</v>
      </c>
      <c r="N31" s="25">
        <f>SUM(N30)</f>
        <v>0</v>
      </c>
      <c r="O31" s="405"/>
      <c r="P31" s="407"/>
    </row>
    <row r="32" spans="1:16" x14ac:dyDescent="0.2">
      <c r="A32" s="62" t="s">
        <v>242</v>
      </c>
      <c r="B32" s="63"/>
      <c r="C32" s="64"/>
      <c r="D32" s="20"/>
      <c r="E32" s="7"/>
      <c r="F32" s="7"/>
      <c r="G32" s="7"/>
      <c r="H32" s="7"/>
      <c r="I32" s="19"/>
      <c r="J32" s="15"/>
      <c r="K32" s="10"/>
      <c r="L32" s="10"/>
      <c r="M32" s="10"/>
      <c r="N32" s="24"/>
      <c r="O32" s="397"/>
      <c r="P32" s="408"/>
    </row>
    <row r="33" spans="1:16" s="5" customFormat="1" ht="15" x14ac:dyDescent="0.2">
      <c r="A33" s="471" t="s">
        <v>34</v>
      </c>
      <c r="B33" s="472"/>
      <c r="C33" s="72"/>
      <c r="D33" s="21">
        <f t="shared" ref="D33:N33" si="3">SUM(D32)</f>
        <v>0</v>
      </c>
      <c r="E33" s="8">
        <f t="shared" si="3"/>
        <v>0</v>
      </c>
      <c r="F33" s="8">
        <f t="shared" si="3"/>
        <v>0</v>
      </c>
      <c r="G33" s="8">
        <f t="shared" si="3"/>
        <v>0</v>
      </c>
      <c r="H33" s="8">
        <f t="shared" si="3"/>
        <v>0</v>
      </c>
      <c r="I33" s="370">
        <f t="shared" si="3"/>
        <v>0</v>
      </c>
      <c r="J33" s="16">
        <f t="shared" si="3"/>
        <v>0</v>
      </c>
      <c r="K33" s="11">
        <f t="shared" si="3"/>
        <v>0</v>
      </c>
      <c r="L33" s="11">
        <f t="shared" si="3"/>
        <v>0</v>
      </c>
      <c r="M33" s="11">
        <f t="shared" si="3"/>
        <v>0</v>
      </c>
      <c r="N33" s="25">
        <f t="shared" si="3"/>
        <v>0</v>
      </c>
      <c r="O33" s="405"/>
      <c r="P33" s="407"/>
    </row>
    <row r="34" spans="1:16" x14ac:dyDescent="0.2">
      <c r="A34" s="65" t="s">
        <v>242</v>
      </c>
      <c r="B34" s="63"/>
      <c r="C34" s="64"/>
      <c r="D34" s="20"/>
      <c r="E34" s="7"/>
      <c r="F34" s="9"/>
      <c r="G34" s="9"/>
      <c r="H34" s="7"/>
      <c r="I34" s="19"/>
      <c r="J34" s="18"/>
      <c r="K34" s="10"/>
      <c r="L34" s="10"/>
      <c r="M34" s="10"/>
      <c r="N34" s="27"/>
      <c r="O34" s="397"/>
      <c r="P34" s="119"/>
    </row>
    <row r="35" spans="1:16" s="5" customFormat="1" ht="15.75" customHeight="1" thickBot="1" x14ac:dyDescent="0.25">
      <c r="A35" s="464" t="s">
        <v>35</v>
      </c>
      <c r="B35" s="465"/>
      <c r="C35" s="88"/>
      <c r="D35" s="28">
        <f t="shared" ref="D35:N35" si="4">SUM(D34:D34)</f>
        <v>0</v>
      </c>
      <c r="E35" s="29">
        <f t="shared" si="4"/>
        <v>0</v>
      </c>
      <c r="F35" s="29">
        <f t="shared" si="4"/>
        <v>0</v>
      </c>
      <c r="G35" s="29">
        <f t="shared" si="4"/>
        <v>0</v>
      </c>
      <c r="H35" s="29">
        <f t="shared" si="4"/>
        <v>0</v>
      </c>
      <c r="I35" s="395">
        <f t="shared" si="4"/>
        <v>0</v>
      </c>
      <c r="J35" s="30">
        <f t="shared" si="4"/>
        <v>0</v>
      </c>
      <c r="K35" s="31">
        <f t="shared" si="4"/>
        <v>0</v>
      </c>
      <c r="L35" s="31">
        <f t="shared" si="4"/>
        <v>0</v>
      </c>
      <c r="M35" s="31">
        <f t="shared" si="4"/>
        <v>0</v>
      </c>
      <c r="N35" s="89">
        <f t="shared" si="4"/>
        <v>0</v>
      </c>
      <c r="O35" s="409"/>
      <c r="P35" s="90"/>
    </row>
    <row r="36" spans="1:16" ht="15.75" thickBot="1" x14ac:dyDescent="0.3">
      <c r="A36" s="483" t="s">
        <v>553</v>
      </c>
      <c r="B36" s="484"/>
      <c r="C36" s="58"/>
      <c r="D36" s="32">
        <f t="shared" ref="D36:N36" si="5">D29+D31+D33+D35</f>
        <v>801623.34456489887</v>
      </c>
      <c r="E36" s="33">
        <f t="shared" si="5"/>
        <v>19872.400000000001</v>
      </c>
      <c r="F36" s="33">
        <f t="shared" si="5"/>
        <v>13855.6</v>
      </c>
      <c r="G36" s="33">
        <f t="shared" si="5"/>
        <v>0</v>
      </c>
      <c r="H36" s="33">
        <f t="shared" si="5"/>
        <v>0</v>
      </c>
      <c r="I36" s="34">
        <f t="shared" si="5"/>
        <v>0</v>
      </c>
      <c r="J36" s="53">
        <f t="shared" si="5"/>
        <v>165098.22</v>
      </c>
      <c r="K36" s="54">
        <f t="shared" si="5"/>
        <v>614350</v>
      </c>
      <c r="L36" s="54">
        <f t="shared" si="5"/>
        <v>148720</v>
      </c>
      <c r="M36" s="54">
        <f t="shared" si="5"/>
        <v>196829</v>
      </c>
      <c r="N36" s="55">
        <f t="shared" si="5"/>
        <v>253801</v>
      </c>
      <c r="O36" s="35"/>
      <c r="P36" s="5"/>
    </row>
    <row r="37" spans="1:16" ht="15.75" thickBot="1" x14ac:dyDescent="0.3">
      <c r="A37" s="481" t="s">
        <v>45</v>
      </c>
      <c r="B37" s="482"/>
      <c r="C37" s="375">
        <f>SUM(D37:I37)</f>
        <v>6648.3072516554366</v>
      </c>
      <c r="D37" s="376">
        <f>D36*0.003412</f>
        <v>2735.1388516554352</v>
      </c>
      <c r="E37" s="377">
        <f>E36*0.1</f>
        <v>1987.2400000000002</v>
      </c>
      <c r="F37" s="377">
        <f>F36*0.139</f>
        <v>1925.9284000000002</v>
      </c>
      <c r="G37" s="377">
        <f>G36*0.091</f>
        <v>0</v>
      </c>
      <c r="H37" s="377">
        <f>H36*0.124</f>
        <v>0</v>
      </c>
      <c r="I37" s="378">
        <f>I36*0.139</f>
        <v>0</v>
      </c>
      <c r="J37" s="56"/>
      <c r="K37" s="5"/>
      <c r="L37" s="5"/>
      <c r="M37" s="5"/>
      <c r="N37" s="5"/>
      <c r="O37" s="6"/>
      <c r="P37" s="5"/>
    </row>
    <row r="39" spans="1:16" x14ac:dyDescent="0.2">
      <c r="A39" s="1" t="s">
        <v>533</v>
      </c>
    </row>
    <row r="40" spans="1:16" x14ac:dyDescent="0.2">
      <c r="A40" s="5"/>
    </row>
  </sheetData>
  <mergeCells count="11">
    <mergeCell ref="A1:P1"/>
    <mergeCell ref="D2:I2"/>
    <mergeCell ref="O2:P2"/>
    <mergeCell ref="A37:B37"/>
    <mergeCell ref="A36:B36"/>
    <mergeCell ref="A2:B2"/>
    <mergeCell ref="J2:N2"/>
    <mergeCell ref="A29:B29"/>
    <mergeCell ref="A31:B31"/>
    <mergeCell ref="A33:B33"/>
    <mergeCell ref="A35:B35"/>
  </mergeCells>
  <phoneticPr fontId="3" type="noConversion"/>
  <pageMargins left="0.5" right="0.5" top="0.5" bottom="0.5" header="0.5" footer="0"/>
  <pageSetup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8"/>
  <sheetViews>
    <sheetView topLeftCell="A3" zoomScaleNormal="100" workbookViewId="0">
      <selection activeCell="E5" sqref="E5"/>
    </sheetView>
  </sheetViews>
  <sheetFormatPr defaultRowHeight="14.25" x14ac:dyDescent="0.2"/>
  <cols>
    <col min="1" max="1" width="32.140625" style="1" bestFit="1" customWidth="1"/>
    <col min="2" max="2" width="21.5703125" style="1" customWidth="1"/>
    <col min="3" max="3" width="16.5703125" style="1" customWidth="1"/>
    <col min="4" max="5" width="14" style="1" customWidth="1"/>
    <col min="6" max="8" width="13.5703125" style="1" customWidth="1"/>
    <col min="9" max="9" width="14.28515625" style="1" customWidth="1"/>
    <col min="10" max="10" width="13.5703125" style="1" customWidth="1"/>
    <col min="11" max="11" width="15.85546875" style="1" customWidth="1"/>
    <col min="12" max="12" width="16" style="1" customWidth="1"/>
    <col min="13" max="13" width="14.7109375" style="1" customWidth="1"/>
    <col min="14" max="14" width="14.42578125" style="3" customWidth="1"/>
    <col min="15" max="15" width="20.42578125" style="1" customWidth="1"/>
    <col min="16" max="16384" width="9.140625" style="1"/>
  </cols>
  <sheetData>
    <row r="1" spans="1:15" ht="30.75" thickBot="1" x14ac:dyDescent="0.3">
      <c r="A1" s="73" t="s">
        <v>80</v>
      </c>
      <c r="B1" s="74"/>
      <c r="C1" s="74"/>
      <c r="D1" s="74"/>
      <c r="E1" s="74"/>
      <c r="F1" s="74"/>
      <c r="G1" s="74"/>
      <c r="H1" s="74"/>
      <c r="I1" s="75"/>
      <c r="J1" s="76"/>
      <c r="K1" s="76"/>
      <c r="L1" s="76"/>
      <c r="M1" s="75"/>
      <c r="N1" s="77"/>
      <c r="O1" s="78"/>
    </row>
    <row r="2" spans="1:15" s="44" customFormat="1" ht="28.5" customHeight="1" thickBot="1" x14ac:dyDescent="0.3">
      <c r="A2" s="485" t="s">
        <v>44</v>
      </c>
      <c r="B2" s="486"/>
      <c r="C2" s="79" t="s">
        <v>47</v>
      </c>
      <c r="D2" s="476" t="s">
        <v>12</v>
      </c>
      <c r="E2" s="477"/>
      <c r="F2" s="477"/>
      <c r="G2" s="477"/>
      <c r="H2" s="477"/>
      <c r="I2" s="487" t="s">
        <v>18</v>
      </c>
      <c r="J2" s="488"/>
      <c r="K2" s="488"/>
      <c r="L2" s="488"/>
      <c r="M2" s="489"/>
      <c r="N2" s="479" t="s">
        <v>19</v>
      </c>
      <c r="O2" s="480"/>
    </row>
    <row r="3" spans="1:15" s="2" customFormat="1" ht="108" customHeight="1" thickBot="1" x14ac:dyDescent="0.25">
      <c r="A3" s="80" t="s">
        <v>81</v>
      </c>
      <c r="B3" s="81" t="s">
        <v>82</v>
      </c>
      <c r="C3" s="82" t="s">
        <v>11</v>
      </c>
      <c r="D3" s="83" t="s">
        <v>83</v>
      </c>
      <c r="E3" s="84" t="s">
        <v>84</v>
      </c>
      <c r="F3" s="84" t="s">
        <v>85</v>
      </c>
      <c r="G3" s="84" t="s">
        <v>86</v>
      </c>
      <c r="H3" s="98" t="s">
        <v>88</v>
      </c>
      <c r="I3" s="100" t="s">
        <v>17</v>
      </c>
      <c r="J3" s="84" t="s">
        <v>13</v>
      </c>
      <c r="K3" s="84" t="s">
        <v>14</v>
      </c>
      <c r="L3" s="84" t="s">
        <v>87</v>
      </c>
      <c r="M3" s="85" t="s">
        <v>16</v>
      </c>
      <c r="N3" s="86" t="s">
        <v>20</v>
      </c>
      <c r="O3" s="87" t="s">
        <v>2</v>
      </c>
    </row>
    <row r="4" spans="1:15" ht="71.25" x14ac:dyDescent="0.2">
      <c r="A4" s="59" t="s">
        <v>265</v>
      </c>
      <c r="B4" s="60" t="s">
        <v>266</v>
      </c>
      <c r="C4" s="269" t="s">
        <v>264</v>
      </c>
      <c r="D4" s="278" t="s">
        <v>267</v>
      </c>
      <c r="E4" s="279">
        <f>4.3*1150</f>
        <v>4945</v>
      </c>
      <c r="F4" s="268" t="s">
        <v>242</v>
      </c>
      <c r="G4" s="268" t="s">
        <v>242</v>
      </c>
      <c r="H4" s="267" t="s">
        <v>242</v>
      </c>
      <c r="I4" s="271">
        <f>E4*0.15</f>
        <v>741.75</v>
      </c>
      <c r="J4" s="276">
        <v>40707</v>
      </c>
      <c r="K4" s="270" t="s">
        <v>242</v>
      </c>
      <c r="L4" s="42" t="s">
        <v>269</v>
      </c>
      <c r="M4" s="277">
        <v>0</v>
      </c>
      <c r="N4" s="102" t="s">
        <v>268</v>
      </c>
      <c r="O4" s="119" t="s">
        <v>270</v>
      </c>
    </row>
    <row r="5" spans="1:15" ht="28.5" x14ac:dyDescent="0.2">
      <c r="A5" s="62"/>
      <c r="B5" s="63"/>
      <c r="C5" s="64"/>
      <c r="D5" s="20"/>
      <c r="E5" s="272" t="s">
        <v>277</v>
      </c>
      <c r="F5" s="7"/>
      <c r="G5" s="7"/>
      <c r="H5" s="99"/>
      <c r="I5" s="101"/>
      <c r="J5" s="10"/>
      <c r="K5" s="10"/>
      <c r="L5" s="10"/>
      <c r="M5" s="24"/>
      <c r="N5" s="102"/>
      <c r="O5" s="120"/>
    </row>
    <row r="6" spans="1:15" ht="15" thickBot="1" x14ac:dyDescent="0.25">
      <c r="A6" s="62"/>
      <c r="B6" s="63"/>
      <c r="C6" s="64"/>
      <c r="D6" s="20"/>
      <c r="E6" s="7"/>
      <c r="F6" s="7"/>
      <c r="G6" s="7"/>
      <c r="H6" s="99"/>
      <c r="I6" s="101"/>
      <c r="J6" s="10"/>
      <c r="K6" s="10"/>
      <c r="L6" s="10"/>
      <c r="M6" s="24"/>
      <c r="N6" s="121"/>
      <c r="O6" s="122"/>
    </row>
    <row r="7" spans="1:15" ht="41.25" customHeight="1" thickBot="1" x14ac:dyDescent="0.3">
      <c r="A7" s="466" t="s">
        <v>10</v>
      </c>
      <c r="B7" s="467"/>
      <c r="C7" s="58"/>
      <c r="D7" s="32"/>
      <c r="E7" s="33">
        <f>SUM(E4:E6)</f>
        <v>4945</v>
      </c>
      <c r="F7" s="33">
        <f t="shared" ref="F7:M7" si="0">SUM(F4:F6)</f>
        <v>0</v>
      </c>
      <c r="G7" s="33">
        <f t="shared" si="0"/>
        <v>0</v>
      </c>
      <c r="H7" s="33">
        <f t="shared" si="0"/>
        <v>0</v>
      </c>
      <c r="I7" s="33">
        <f t="shared" si="0"/>
        <v>741.75</v>
      </c>
      <c r="J7" s="33">
        <f t="shared" si="0"/>
        <v>40707</v>
      </c>
      <c r="K7" s="33">
        <f t="shared" si="0"/>
        <v>0</v>
      </c>
      <c r="L7" s="33">
        <f t="shared" si="0"/>
        <v>0</v>
      </c>
      <c r="M7" s="34">
        <f t="shared" si="0"/>
        <v>0</v>
      </c>
      <c r="N7" s="35"/>
      <c r="O7" s="5"/>
    </row>
    <row r="8" spans="1:15" ht="34.5" customHeight="1" thickBot="1" x14ac:dyDescent="0.3">
      <c r="A8" s="481" t="s">
        <v>89</v>
      </c>
      <c r="B8" s="482"/>
      <c r="C8" s="91">
        <f>SUM(D8:H8)</f>
        <v>16.872340000000001</v>
      </c>
      <c r="D8" s="103"/>
      <c r="E8" s="92">
        <f>E7*0.003412</f>
        <v>16.872340000000001</v>
      </c>
      <c r="F8" s="104"/>
      <c r="G8" s="92"/>
      <c r="H8" s="123"/>
      <c r="I8" s="56"/>
      <c r="J8" s="5"/>
      <c r="K8" s="5"/>
      <c r="L8" s="5"/>
      <c r="M8" s="5"/>
      <c r="N8" s="6"/>
      <c r="O8" s="5"/>
    </row>
  </sheetData>
  <mergeCells count="6">
    <mergeCell ref="I2:M2"/>
    <mergeCell ref="N2:O2"/>
    <mergeCell ref="A7:B7"/>
    <mergeCell ref="A8:B8"/>
    <mergeCell ref="A2:B2"/>
    <mergeCell ref="D2:H2"/>
  </mergeCells>
  <phoneticPr fontId="13" type="noConversion"/>
  <pageMargins left="0.75" right="0.75" top="1" bottom="1" header="0.5" footer="0.5"/>
  <pageSetup scale="50"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General Instructions </vt:lpstr>
      <vt:lpstr>Criterion 1 and 2</vt:lpstr>
      <vt:lpstr>Crit 3 - General Instructions</vt:lpstr>
      <vt:lpstr>Crit 3 -Table 2 En Use Timeline</vt:lpstr>
      <vt:lpstr>Crit 3 -Tbl 3 for Non-MEI Users</vt:lpstr>
      <vt:lpstr>Crit 3 - Tbl 4 Instructions</vt:lpstr>
      <vt:lpstr>Crit 3 - Tbl 4 ECMs SAMPLE Data</vt:lpstr>
      <vt:lpstr>Crit 3 - Table 4 ECMs</vt:lpstr>
      <vt:lpstr>Crit 3 - Table 5 RE</vt:lpstr>
      <vt:lpstr>Crit 4 - Table 6 Vehicle Inv </vt:lpstr>
      <vt:lpstr>Table 6 Harvard</vt:lpstr>
      <vt:lpstr>Crit 5 - Table 7 </vt:lpstr>
      <vt:lpstr>Other Notes</vt:lpstr>
      <vt:lpstr>Lists</vt:lpstr>
      <vt:lpstr>'Crit 3 - Table 4 ECMs'!Print_Area</vt:lpstr>
      <vt:lpstr>'Crit 3 - Tbl 4 ECMs SAMPLE Data'!Print_Area</vt:lpstr>
      <vt:lpstr>'Crit 3 -Tbl 3 for Non-MEI Users'!Print_Area</vt:lpstr>
    </vt:vector>
  </TitlesOfParts>
  <Company>ICF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ICF</dc:creator>
  <cp:lastModifiedBy>Julie</cp:lastModifiedBy>
  <cp:lastPrinted>2012-12-07T17:31:25Z</cp:lastPrinted>
  <dcterms:created xsi:type="dcterms:W3CDTF">2010-12-13T22:20:26Z</dcterms:created>
  <dcterms:modified xsi:type="dcterms:W3CDTF">2016-09-20T16:46:32Z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180849;19399360</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2012-08-13T11:51:45-0400</vt:lpwstr>
  </property>
  <property fmtid="{D5CDD505-2E9C-101B-9397-08002B2CF9AE}" pid="9" name="Offisync_ProviderName">
    <vt:lpwstr>Central Desktop</vt:lpwstr>
  </property>
</Properties>
</file>