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1"/>
  <workbookPr codeName="ThisWorkbook" defaultThemeVersion="166925"/>
  <mc:AlternateContent xmlns:mc="http://schemas.openxmlformats.org/markup-compatibility/2006">
    <mc:Choice Requires="x15">
      <x15ac:absPath xmlns:x15ac="http://schemas.microsoft.com/office/spreadsheetml/2010/11/ac" url="/Users/jasoncole/Dropbox/Jason's Files/THoR Project/DMS/Population Estimation/Survey Methods/Pellet Counts/Harvard Pellet Surveys/Survey Data/2020/"/>
    </mc:Choice>
  </mc:AlternateContent>
  <xr:revisionPtr revIDLastSave="0" documentId="13_ncr:1_{BE13C235-AA2F-164B-81C7-E74D1F0F4063}" xr6:coauthVersionLast="45" xr6:coauthVersionMax="45" xr10:uidLastSave="{00000000-0000-0000-0000-000000000000}"/>
  <bookViews>
    <workbookView xWindow="-34100" yWindow="1640" windowWidth="29040" windowHeight="18240" xr2:uid="{60F97323-F030-49C2-ABEC-63B856DB6F56}"/>
  </bookViews>
  <sheets>
    <sheet name="Cover Letter" sheetId="12" r:id="rId1"/>
    <sheet name="Grid_127" sheetId="3" r:id="rId2"/>
    <sheet name="Grid_127_V2" sheetId="11" r:id="rId3"/>
    <sheet name="Grid_128" sheetId="8" r:id="rId4"/>
    <sheet name="Summary" sheetId="10" r:id="rId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S76" i="3" l="1"/>
  <c r="J3" i="10"/>
  <c r="I3" i="10"/>
  <c r="J2" i="10"/>
  <c r="I2" i="10"/>
  <c r="H3" i="10"/>
  <c r="H2" i="10"/>
  <c r="G3" i="10"/>
  <c r="G2" i="10"/>
  <c r="E3" i="10"/>
  <c r="E2" i="10"/>
  <c r="D3" i="10"/>
  <c r="D2" i="10"/>
  <c r="C3" i="10"/>
  <c r="C2" i="10"/>
  <c r="S62" i="11"/>
  <c r="S61" i="11"/>
  <c r="S60" i="11"/>
  <c r="S59" i="11"/>
  <c r="S58" i="11"/>
  <c r="G61" i="11"/>
  <c r="E59" i="11"/>
  <c r="D60" i="11"/>
  <c r="E60" i="11"/>
  <c r="F60" i="11"/>
  <c r="G60" i="11"/>
  <c r="D61" i="11"/>
  <c r="E61" i="11"/>
  <c r="F61" i="11"/>
  <c r="S64" i="3"/>
  <c r="S62" i="3"/>
  <c r="S61" i="3"/>
  <c r="S60" i="3"/>
  <c r="S59" i="3"/>
  <c r="S58" i="3"/>
  <c r="S70" i="3"/>
  <c r="D60" i="3"/>
  <c r="E60" i="3"/>
  <c r="F60" i="3"/>
  <c r="G60" i="3"/>
  <c r="H60" i="3"/>
  <c r="I60" i="3"/>
  <c r="J60" i="3"/>
  <c r="K60" i="3"/>
  <c r="L60" i="3"/>
  <c r="D61" i="3"/>
  <c r="E61" i="3"/>
  <c r="F61" i="3"/>
  <c r="G61" i="3"/>
  <c r="H61" i="3"/>
  <c r="I61" i="3"/>
  <c r="J61" i="3"/>
  <c r="K61" i="3"/>
  <c r="L61" i="3"/>
  <c r="S69" i="11"/>
  <c r="S68" i="11"/>
  <c r="C61" i="11"/>
  <c r="C60" i="11"/>
  <c r="C66" i="11" s="1"/>
  <c r="N56" i="11"/>
  <c r="N57" i="11" s="1"/>
  <c r="N58" i="11" s="1"/>
  <c r="M56" i="11"/>
  <c r="M57" i="11" s="1"/>
  <c r="M58" i="11" s="1"/>
  <c r="L56" i="11"/>
  <c r="L57" i="11" s="1"/>
  <c r="L58" i="11" s="1"/>
  <c r="K56" i="11"/>
  <c r="K57" i="11" s="1"/>
  <c r="K58" i="11" s="1"/>
  <c r="J56" i="11"/>
  <c r="J57" i="11" s="1"/>
  <c r="J58" i="11" s="1"/>
  <c r="I56" i="11"/>
  <c r="I57" i="11" s="1"/>
  <c r="I58" i="11" s="1"/>
  <c r="H56" i="11"/>
  <c r="H57" i="11" s="1"/>
  <c r="H58" i="11" s="1"/>
  <c r="G56" i="11"/>
  <c r="G57" i="11" s="1"/>
  <c r="G58" i="11" s="1"/>
  <c r="F56" i="11"/>
  <c r="F57" i="11" s="1"/>
  <c r="F58" i="11" s="1"/>
  <c r="E56" i="11"/>
  <c r="E57" i="11" s="1"/>
  <c r="E58" i="11" s="1"/>
  <c r="D56" i="11"/>
  <c r="D57" i="11" s="1"/>
  <c r="D58" i="11" s="1"/>
  <c r="C56" i="11"/>
  <c r="N55" i="11"/>
  <c r="M55" i="11"/>
  <c r="L55" i="11"/>
  <c r="K55" i="11"/>
  <c r="J55" i="11"/>
  <c r="I55" i="11"/>
  <c r="H55" i="11"/>
  <c r="G55" i="11"/>
  <c r="G59" i="11" s="1"/>
  <c r="F55" i="11"/>
  <c r="F59" i="11" s="1"/>
  <c r="E55" i="11"/>
  <c r="D55" i="11"/>
  <c r="D59" i="11" s="1"/>
  <c r="C55" i="11"/>
  <c r="C65" i="11" s="1"/>
  <c r="B52" i="11"/>
  <c r="B53" i="11" s="1"/>
  <c r="B54" i="11" s="1"/>
  <c r="B41" i="11"/>
  <c r="B42" i="11" s="1"/>
  <c r="B43" i="11" s="1"/>
  <c r="B44" i="11" s="1"/>
  <c r="B4" i="11"/>
  <c r="B5" i="11" s="1"/>
  <c r="B6" i="11" s="1"/>
  <c r="B7" i="11" s="1"/>
  <c r="B8" i="11" s="1"/>
  <c r="B9" i="11" s="1"/>
  <c r="B10" i="11" s="1"/>
  <c r="B11" i="11" s="1"/>
  <c r="B12" i="11" s="1"/>
  <c r="B13" i="11" s="1"/>
  <c r="B14" i="11" s="1"/>
  <c r="B15" i="11" s="1"/>
  <c r="B16" i="11" s="1"/>
  <c r="B17" i="11" s="1"/>
  <c r="B18" i="11" s="1"/>
  <c r="B19" i="11" s="1"/>
  <c r="B20" i="11" s="1"/>
  <c r="B21" i="11" s="1"/>
  <c r="B22" i="11" s="1"/>
  <c r="B23" i="11" s="1"/>
  <c r="B24" i="11" s="1"/>
  <c r="B25" i="11" s="1"/>
  <c r="B26" i="11" s="1"/>
  <c r="C74" i="11" l="1"/>
  <c r="S70" i="11"/>
  <c r="O56" i="11"/>
  <c r="S71" i="11" s="1"/>
  <c r="C57" i="11"/>
  <c r="C58" i="11" s="1"/>
  <c r="C64" i="11" s="1"/>
  <c r="O60" i="11"/>
  <c r="O55" i="11"/>
  <c r="C59" i="11" l="1"/>
  <c r="O57" i="11"/>
  <c r="O58" i="11" s="1"/>
  <c r="S72" i="11"/>
  <c r="O59" i="11"/>
  <c r="C70" i="11"/>
  <c r="C79" i="11" s="1"/>
  <c r="C68" i="11"/>
  <c r="C69" i="11"/>
  <c r="C78" i="11" s="1"/>
  <c r="S77" i="11" l="1"/>
  <c r="U77" i="11" s="1"/>
  <c r="S78" i="11"/>
  <c r="U78" i="11" s="1"/>
  <c r="C77" i="11"/>
  <c r="S75" i="11"/>
  <c r="C72" i="11"/>
  <c r="C75" i="11" s="1"/>
  <c r="S79" i="11"/>
  <c r="S76" i="11"/>
  <c r="S64" i="11"/>
  <c r="U75" i="11" l="1"/>
  <c r="S85" i="11"/>
  <c r="S84" i="11" s="1"/>
  <c r="T81" i="11" s="1"/>
  <c r="T82" i="11" s="1"/>
  <c r="U76" i="11"/>
  <c r="U81" i="11" l="1"/>
  <c r="U82" i="11" s="1"/>
  <c r="B4" i="3" l="1"/>
  <c r="B5" i="3" s="1"/>
  <c r="B6" i="3" s="1"/>
  <c r="B7" i="3" s="1"/>
  <c r="B8" i="3" s="1"/>
  <c r="B9" i="3" s="1"/>
  <c r="B10" i="3" s="1"/>
  <c r="B11" i="3" s="1"/>
  <c r="B12" i="3" s="1"/>
  <c r="B13" i="3" s="1"/>
  <c r="B14" i="3" s="1"/>
  <c r="B15" i="3" s="1"/>
  <c r="B16" i="3" s="1"/>
  <c r="B17" i="3" s="1"/>
  <c r="B18" i="3" s="1"/>
  <c r="B19" i="3" s="1"/>
  <c r="B20" i="3" s="1"/>
  <c r="B21" i="3" s="1"/>
  <c r="B22" i="3" s="1"/>
  <c r="B23" i="3" s="1"/>
  <c r="B24" i="3" s="1"/>
  <c r="B25" i="3" s="1"/>
  <c r="B26" i="3" s="1"/>
  <c r="B41" i="3"/>
  <c r="B42" i="3" s="1"/>
  <c r="B43" i="3" s="1"/>
  <c r="B44" i="3" s="1"/>
  <c r="B52" i="3"/>
  <c r="B53" i="3" s="1"/>
  <c r="B54" i="3" s="1"/>
  <c r="C55" i="3"/>
  <c r="D55" i="3"/>
  <c r="E55" i="3"/>
  <c r="F55" i="3"/>
  <c r="G55" i="3"/>
  <c r="H55" i="3"/>
  <c r="I55" i="3"/>
  <c r="J55" i="3"/>
  <c r="K55" i="3"/>
  <c r="L55" i="3"/>
  <c r="M55" i="3"/>
  <c r="N55" i="3"/>
  <c r="C56" i="3"/>
  <c r="C57" i="3" s="1"/>
  <c r="C58" i="3" s="1"/>
  <c r="D56" i="3"/>
  <c r="D57" i="3" s="1"/>
  <c r="D58" i="3" s="1"/>
  <c r="E56" i="3"/>
  <c r="E57" i="3" s="1"/>
  <c r="F56" i="3"/>
  <c r="G56" i="3"/>
  <c r="G57" i="3" s="1"/>
  <c r="H56" i="3"/>
  <c r="H57" i="3" s="1"/>
  <c r="H58" i="3" s="1"/>
  <c r="I56" i="3"/>
  <c r="I57" i="3" s="1"/>
  <c r="I58" i="3" s="1"/>
  <c r="J56" i="3"/>
  <c r="J57" i="3" s="1"/>
  <c r="J58" i="3" s="1"/>
  <c r="K56" i="3"/>
  <c r="K57" i="3" s="1"/>
  <c r="K58" i="3" s="1"/>
  <c r="L56" i="3"/>
  <c r="L57" i="3" s="1"/>
  <c r="L58" i="3" s="1"/>
  <c r="M56" i="3"/>
  <c r="M57" i="3" s="1"/>
  <c r="M58" i="3" s="1"/>
  <c r="N56" i="3"/>
  <c r="F57" i="3"/>
  <c r="F58" i="3" s="1"/>
  <c r="N57" i="3"/>
  <c r="N58" i="3" s="1"/>
  <c r="C60" i="3"/>
  <c r="C66" i="3" s="1"/>
  <c r="C61" i="3"/>
  <c r="S68" i="3"/>
  <c r="S69" i="3"/>
  <c r="K59" i="3" l="1"/>
  <c r="C65" i="3"/>
  <c r="J59" i="3"/>
  <c r="F59" i="3"/>
  <c r="I59" i="3"/>
  <c r="E59" i="3"/>
  <c r="G59" i="3"/>
  <c r="L59" i="3"/>
  <c r="H59" i="3"/>
  <c r="D59" i="3"/>
  <c r="C74" i="3"/>
  <c r="C59" i="3"/>
  <c r="O60" i="3"/>
  <c r="G58" i="3"/>
  <c r="E58" i="3"/>
  <c r="C64" i="3" s="1"/>
  <c r="O56" i="3"/>
  <c r="O55" i="3"/>
  <c r="S69" i="8"/>
  <c r="S68" i="8"/>
  <c r="G61" i="8"/>
  <c r="F61" i="8"/>
  <c r="E61" i="8"/>
  <c r="D61" i="8"/>
  <c r="C61" i="8"/>
  <c r="C74" i="8" s="1"/>
  <c r="G60" i="8"/>
  <c r="F60" i="8"/>
  <c r="E60" i="8"/>
  <c r="D60" i="8"/>
  <c r="C60" i="8"/>
  <c r="N56" i="8"/>
  <c r="N57" i="8" s="1"/>
  <c r="N58" i="8" s="1"/>
  <c r="M56" i="8"/>
  <c r="M57" i="8" s="1"/>
  <c r="M58" i="8" s="1"/>
  <c r="L56" i="8"/>
  <c r="L57" i="8" s="1"/>
  <c r="L58" i="8" s="1"/>
  <c r="K56" i="8"/>
  <c r="K57" i="8" s="1"/>
  <c r="K58" i="8" s="1"/>
  <c r="J56" i="8"/>
  <c r="J57" i="8" s="1"/>
  <c r="J58" i="8" s="1"/>
  <c r="I56" i="8"/>
  <c r="I57" i="8" s="1"/>
  <c r="I58" i="8" s="1"/>
  <c r="H56" i="8"/>
  <c r="H57" i="8" s="1"/>
  <c r="G56" i="8"/>
  <c r="G57" i="8" s="1"/>
  <c r="G58" i="8" s="1"/>
  <c r="F56" i="8"/>
  <c r="F57" i="8" s="1"/>
  <c r="F58" i="8" s="1"/>
  <c r="E56" i="8"/>
  <c r="E57" i="8" s="1"/>
  <c r="D56" i="8"/>
  <c r="D57" i="8" s="1"/>
  <c r="D58" i="8" s="1"/>
  <c r="C56" i="8"/>
  <c r="N55" i="8"/>
  <c r="M55" i="8"/>
  <c r="L55" i="8"/>
  <c r="K55" i="8"/>
  <c r="J55" i="8"/>
  <c r="I55" i="8"/>
  <c r="H55" i="8"/>
  <c r="G55" i="8"/>
  <c r="F55" i="8"/>
  <c r="E55" i="8"/>
  <c r="D55" i="8"/>
  <c r="C55" i="8"/>
  <c r="B52" i="8"/>
  <c r="B53" i="8" s="1"/>
  <c r="B54" i="8" s="1"/>
  <c r="B41" i="8"/>
  <c r="B42" i="8" s="1"/>
  <c r="B43" i="8" s="1"/>
  <c r="B44" i="8" s="1"/>
  <c r="B4" i="8"/>
  <c r="B5" i="8" s="1"/>
  <c r="B6" i="8" s="1"/>
  <c r="B7" i="8" s="1"/>
  <c r="B8" i="8" s="1"/>
  <c r="B9" i="8" s="1"/>
  <c r="B10" i="8" s="1"/>
  <c r="B11" i="8" s="1"/>
  <c r="B12" i="8" s="1"/>
  <c r="B13" i="8" s="1"/>
  <c r="B14" i="8" s="1"/>
  <c r="B15" i="8" s="1"/>
  <c r="B16" i="8" s="1"/>
  <c r="B17" i="8" s="1"/>
  <c r="B18" i="8" s="1"/>
  <c r="B19" i="8" s="1"/>
  <c r="B20" i="8" s="1"/>
  <c r="B21" i="8" s="1"/>
  <c r="B22" i="8" s="1"/>
  <c r="B23" i="8" s="1"/>
  <c r="B24" i="8" s="1"/>
  <c r="B25" i="8" s="1"/>
  <c r="B26" i="8" s="1"/>
  <c r="S59" i="8" l="1"/>
  <c r="S57" i="8"/>
  <c r="S60" i="8"/>
  <c r="C65" i="8"/>
  <c r="C66" i="8"/>
  <c r="G59" i="8"/>
  <c r="H58" i="8"/>
  <c r="O56" i="8"/>
  <c r="O60" i="8"/>
  <c r="S72" i="3"/>
  <c r="S71" i="3"/>
  <c r="O57" i="3"/>
  <c r="O58" i="3" s="1"/>
  <c r="E59" i="8"/>
  <c r="E58" i="8"/>
  <c r="F59" i="8"/>
  <c r="C57" i="8"/>
  <c r="C58" i="8" s="1"/>
  <c r="C64" i="8" s="1"/>
  <c r="O55" i="8"/>
  <c r="S70" i="8"/>
  <c r="D59" i="8"/>
  <c r="S71" i="8" l="1"/>
  <c r="S58" i="8"/>
  <c r="O57" i="8"/>
  <c r="O58" i="8" s="1"/>
  <c r="C59" i="8"/>
  <c r="O59" i="3"/>
  <c r="C68" i="3"/>
  <c r="C77" i="3" s="1"/>
  <c r="C70" i="3"/>
  <c r="C79" i="3" s="1"/>
  <c r="C69" i="3"/>
  <c r="C78" i="3" s="1"/>
  <c r="S72" i="8"/>
  <c r="C68" i="8"/>
  <c r="C77" i="8" s="1"/>
  <c r="S62" i="8" l="1"/>
  <c r="S61" i="8"/>
  <c r="S64" i="8" s="1"/>
  <c r="O59" i="8"/>
  <c r="C69" i="8"/>
  <c r="S79" i="3"/>
  <c r="C72" i="3"/>
  <c r="C75" i="3" s="1"/>
  <c r="S78" i="3"/>
  <c r="U78" i="3" s="1"/>
  <c r="S75" i="3"/>
  <c r="S77" i="3"/>
  <c r="U77" i="3" s="1"/>
  <c r="C70" i="8"/>
  <c r="C79" i="8" l="1"/>
  <c r="S78" i="8"/>
  <c r="U78" i="8" s="1"/>
  <c r="C78" i="8"/>
  <c r="S79" i="8"/>
  <c r="S76" i="8"/>
  <c r="S85" i="8" s="1"/>
  <c r="S84" i="8" s="1"/>
  <c r="S85" i="3"/>
  <c r="S84" i="3" s="1"/>
  <c r="T81" i="3" s="1"/>
  <c r="T82" i="3" s="1"/>
  <c r="U76" i="3"/>
  <c r="U75" i="3"/>
  <c r="C72" i="8"/>
  <c r="S75" i="8"/>
  <c r="S77" i="8"/>
  <c r="U77" i="8" s="1"/>
  <c r="C75" i="8" l="1"/>
  <c r="U76" i="8"/>
  <c r="U81" i="3"/>
  <c r="U82" i="3" s="1"/>
  <c r="U75" i="8"/>
  <c r="U81" i="8"/>
  <c r="U82" i="8" s="1"/>
  <c r="T81" i="8"/>
  <c r="T82" i="8" s="1"/>
</calcChain>
</file>

<file path=xl/sharedStrings.xml><?xml version="1.0" encoding="utf-8"?>
<sst xmlns="http://schemas.openxmlformats.org/spreadsheetml/2006/main" count="239" uniqueCount="89">
  <si>
    <t>Number pellet-group / transect</t>
  </si>
  <si>
    <t>Number of Plots / transect</t>
  </si>
  <si>
    <t>Plot area (m2) / transect</t>
  </si>
  <si>
    <t>Plot area (km2) / transect</t>
  </si>
  <si>
    <t>Density of pellet groups / transect</t>
  </si>
  <si>
    <t>Deposit days of pellet-groups</t>
  </si>
  <si>
    <t>Transect ID</t>
  </si>
  <si>
    <r>
      <rPr>
        <sz val="12"/>
        <color rgb="FFFF0000"/>
        <rFont val="Calibri Light"/>
        <family val="2"/>
      </rPr>
      <t>GRID</t>
    </r>
    <r>
      <rPr>
        <sz val="12"/>
        <rFont val="Calibri Light"/>
        <family val="2"/>
      </rPr>
      <t xml:space="preserve"> Transect replicates</t>
    </r>
  </si>
  <si>
    <t>sum of plot area (km2)</t>
  </si>
  <si>
    <t>sum of pellet groups</t>
  </si>
  <si>
    <t>Avg. days to deposit</t>
  </si>
  <si>
    <t>Defecation rate</t>
  </si>
  <si>
    <t>MAX</t>
  </si>
  <si>
    <t>average per replicate</t>
  </si>
  <si>
    <r>
      <t>AVG per replicate (deer/mi</t>
    </r>
    <r>
      <rPr>
        <b/>
        <vertAlign val="superscript"/>
        <sz val="11"/>
        <rFont val="Calibri Light"/>
        <family val="2"/>
      </rPr>
      <t>2</t>
    </r>
    <r>
      <rPr>
        <b/>
        <sz val="11"/>
        <rFont val="Calibri Light"/>
        <family val="2"/>
      </rPr>
      <t>)</t>
    </r>
  </si>
  <si>
    <t>Using LOW defecation rate</t>
  </si>
  <si>
    <t>Using AVG defecation rate</t>
  </si>
  <si>
    <t>Using HIGH defecation rate</t>
  </si>
  <si>
    <t>Sampling date of each transect  →</t>
  </si>
  <si>
    <t>NA</t>
  </si>
  <si>
    <t>Pellet groups</t>
  </si>
  <si>
    <t>Plots</t>
  </si>
  <si>
    <t>Negative Binomial distribution calculation</t>
  </si>
  <si>
    <t>No. Transects</t>
  </si>
  <si>
    <t>No. Plots (n)</t>
  </si>
  <si>
    <t>Total Pellet-groups</t>
  </si>
  <si>
    <t>Mean (X) pellet-groups/ transect</t>
  </si>
  <si>
    <t>Mean (X) density of pellet groups/plot</t>
  </si>
  <si>
    <r>
      <t>Variance (S</t>
    </r>
    <r>
      <rPr>
        <vertAlign val="superscript"/>
        <sz val="11"/>
        <rFont val="Calibri Light"/>
        <family val="2"/>
      </rPr>
      <t>2</t>
    </r>
    <r>
      <rPr>
        <sz val="11"/>
        <rFont val="Calibri Light"/>
        <family val="2"/>
      </rPr>
      <t>) pellet-groups/ parcel</t>
    </r>
  </si>
  <si>
    <t>NegBin coefficient (k)</t>
  </si>
  <si>
    <t>Possible dates of deposited pellet-groups</t>
  </si>
  <si>
    <r>
      <t>Population density estimation (deer/km</t>
    </r>
    <r>
      <rPr>
        <b/>
        <vertAlign val="superscript"/>
        <sz val="18"/>
        <rFont val="Calibri Light"/>
        <family val="2"/>
      </rPr>
      <t>2</t>
    </r>
    <r>
      <rPr>
        <b/>
        <sz val="18"/>
        <rFont val="Calibri Light"/>
        <family val="2"/>
      </rPr>
      <t>)</t>
    </r>
  </si>
  <si>
    <t>Studied area:</t>
  </si>
  <si>
    <t>Date:</t>
  </si>
  <si>
    <t xml:space="preserve">Number of transects: </t>
  </si>
  <si>
    <t>Number of Plots</t>
  </si>
  <si>
    <t>Number of Pellet groups</t>
  </si>
  <si>
    <t>Size of study area</t>
  </si>
  <si>
    <t>km2</t>
  </si>
  <si>
    <t>PELLET MODEL</t>
  </si>
  <si>
    <r>
      <t>Population density estimation (deer/mi</t>
    </r>
    <r>
      <rPr>
        <b/>
        <vertAlign val="superscript"/>
        <sz val="18"/>
        <rFont val="Calibri Light"/>
        <family val="2"/>
      </rPr>
      <t>2</t>
    </r>
    <r>
      <rPr>
        <b/>
        <sz val="18"/>
        <rFont val="Calibri Light"/>
        <family val="2"/>
      </rPr>
      <t>)</t>
    </r>
  </si>
  <si>
    <t>Average density</t>
  </si>
  <si>
    <t>mi2</t>
  </si>
  <si>
    <t>Average Variance</t>
  </si>
  <si>
    <t>Maximum</t>
  </si>
  <si>
    <t>Minimum</t>
  </si>
  <si>
    <t>N</t>
  </si>
  <si>
    <t>LCL</t>
  </si>
  <si>
    <t>UCL</t>
  </si>
  <si>
    <t>Density estimate with 95 % CI (km2)</t>
  </si>
  <si>
    <t>Density estimate with 95 % CI (mi2)</t>
  </si>
  <si>
    <t>Use t-table with N-1 d.f. to get C.I. (t.975)</t>
  </si>
  <si>
    <t>Confidence intervals</t>
  </si>
  <si>
    <t>standard error</t>
  </si>
  <si>
    <t>Grid</t>
  </si>
  <si>
    <t># Transects</t>
  </si>
  <si>
    <t># Plots Sampled</t>
  </si>
  <si>
    <t># Pellet Groups</t>
  </si>
  <si>
    <r>
      <t>Density Estimate (deer/mi</t>
    </r>
    <r>
      <rPr>
        <b/>
        <vertAlign val="superscript"/>
        <sz val="12"/>
        <rFont val="Calibri"/>
        <family val="2"/>
      </rPr>
      <t>2</t>
    </r>
    <r>
      <rPr>
        <b/>
        <sz val="12"/>
        <rFont val="Calibri"/>
        <family val="2"/>
      </rPr>
      <t>) *</t>
    </r>
  </si>
  <si>
    <r>
      <t>Density Estimate 2 (deer/mi</t>
    </r>
    <r>
      <rPr>
        <b/>
        <vertAlign val="superscript"/>
        <sz val="12"/>
        <rFont val="Calibri"/>
        <family val="2"/>
      </rPr>
      <t>2</t>
    </r>
    <r>
      <rPr>
        <b/>
        <sz val="12"/>
        <rFont val="Calibri"/>
        <family val="2"/>
      </rPr>
      <t>) **</t>
    </r>
  </si>
  <si>
    <t>Min***</t>
  </si>
  <si>
    <t>Max****</t>
  </si>
  <si>
    <r>
      <t>Density Estimate (deer/mi</t>
    </r>
    <r>
      <rPr>
        <b/>
        <vertAlign val="superscript"/>
        <sz val="12"/>
        <rFont val="Calibri"/>
        <family val="2"/>
      </rPr>
      <t>2</t>
    </r>
    <r>
      <rPr>
        <b/>
        <sz val="12"/>
        <rFont val="Calibri"/>
        <family val="2"/>
      </rPr>
      <t>) and 95% CI (6 or more transects)</t>
    </r>
  </si>
  <si>
    <t>** Calculated using only the average defecation rate of 19.8 pellet groups per deer per day</t>
  </si>
  <si>
    <t>*** Min is calculated using the high defecation rate of 29.7 pellet groups per deer per day</t>
  </si>
  <si>
    <t>**** Max is calculated using the low defecation rate of 10.9 pellet groups per deer per day</t>
  </si>
  <si>
    <t>Other Notes:</t>
  </si>
  <si>
    <t>Alternatively, if pellets that were deposited prior to the leaf-off date are counted, this will cause the estimate to be higher than actual, but surveyors are trained not to count older pellets that show signs of insect or other decomposition</t>
  </si>
  <si>
    <t>In reality, these two factors will likely offset eachother, leading to minimal bias</t>
  </si>
  <si>
    <t>Note: 95% Confidence interval cannot be calculated for only one Grid or fewer than 6 transects, so Min and Max can be used as a rough measure of confidence</t>
  </si>
  <si>
    <t>* Calculated using the average of the estimates calculated from high, low, and average defecation rates</t>
  </si>
  <si>
    <t>The method assumes that 100% of the pellet groups that were dropped since the leaf-off date in the plot are detected. If any pellets are not detected, under leaves, or have decomposed or washed away, it will cause the estimate to be lower than actual</t>
  </si>
  <si>
    <t>We can be quite confident that the actual density is above the Min, because that is using the highest defecation rate ever found in the literature.</t>
  </si>
  <si>
    <t>Year Surveyed</t>
  </si>
  <si>
    <t>WMZ 9</t>
  </si>
  <si>
    <t>2020:  Grid 127</t>
  </si>
  <si>
    <t>Harvard</t>
  </si>
  <si>
    <t>127A</t>
  </si>
  <si>
    <t>127B</t>
  </si>
  <si>
    <t>127C</t>
  </si>
  <si>
    <t>127D</t>
  </si>
  <si>
    <t>128A</t>
  </si>
  <si>
    <t>2020:  Grid 128</t>
  </si>
  <si>
    <t>128B</t>
  </si>
  <si>
    <t>128C</t>
  </si>
  <si>
    <t>128D</t>
  </si>
  <si>
    <t>128E</t>
  </si>
  <si>
    <t>Grid 127</t>
  </si>
  <si>
    <t>Grid 128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</si>
</sst>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
    <numFmt numFmtId="165" formatCode="dd/mm/yyyy;@"/>
    <numFmt numFmtId="166" formatCode="0.0"/>
    <numFmt numFmtId="167" formatCode="0.00000"/>
    <numFmt numFmtId="168" formatCode="0.0000"/>
  </numFmts>
  <fonts count="43" x14ac:knownFonts="1">
    <font>
      <sz val="11"/>
      <color theme="1"/>
      <name val="Calibri"/>
      <family val="2"/>
      <scheme val="minor"/>
    </font>
    <font>
      <sz val="11"/>
      <color theme="1"/>
      <name val="Calibri"/>
      <family val="2"/>
      <scheme val="minor"/>
    </font>
    <font>
      <sz val="11"/>
      <color rgb="FF006100"/>
      <name val="Calibri"/>
      <family val="2"/>
      <scheme val="minor"/>
    </font>
    <font>
      <b/>
      <sz val="11"/>
      <color theme="1"/>
      <name val="Calibri"/>
      <family val="2"/>
      <scheme val="minor"/>
    </font>
    <font>
      <sz val="11"/>
      <color theme="0"/>
      <name val="Calibri"/>
      <family val="2"/>
      <scheme val="minor"/>
    </font>
    <font>
      <b/>
      <sz val="12"/>
      <color rgb="FFFF0000"/>
      <name val="Calibri Light"/>
      <family val="2"/>
    </font>
    <font>
      <sz val="11"/>
      <name val="Calibri Light"/>
      <family val="2"/>
    </font>
    <font>
      <b/>
      <sz val="11"/>
      <name val="Calibri Light"/>
      <family val="2"/>
    </font>
    <font>
      <b/>
      <sz val="10"/>
      <name val="Calibri Light"/>
      <family val="2"/>
    </font>
    <font>
      <sz val="10"/>
      <color rgb="FFFF0000"/>
      <name val="Calibri Light"/>
      <family val="2"/>
    </font>
    <font>
      <sz val="11"/>
      <color rgb="FF006100"/>
      <name val="Calibri Light"/>
      <family val="2"/>
    </font>
    <font>
      <sz val="11"/>
      <color rgb="FFFF0000"/>
      <name val="Calibri Light"/>
      <family val="2"/>
    </font>
    <font>
      <sz val="10"/>
      <name val="Calibri Light"/>
      <family val="2"/>
    </font>
    <font>
      <sz val="11"/>
      <color theme="0"/>
      <name val="Calibri Light"/>
      <family val="2"/>
    </font>
    <font>
      <sz val="12"/>
      <name val="Calibri Light"/>
      <family val="2"/>
    </font>
    <font>
      <sz val="12"/>
      <color rgb="FFFF0000"/>
      <name val="Calibri Light"/>
      <family val="2"/>
    </font>
    <font>
      <b/>
      <sz val="14"/>
      <color theme="1"/>
      <name val="Calibri Light"/>
      <family val="2"/>
    </font>
    <font>
      <sz val="11"/>
      <color theme="1"/>
      <name val="Calibri Light"/>
      <family val="2"/>
    </font>
    <font>
      <b/>
      <sz val="11"/>
      <color theme="1"/>
      <name val="Calibri Light"/>
      <family val="2"/>
    </font>
    <font>
      <b/>
      <vertAlign val="superscript"/>
      <sz val="11"/>
      <name val="Calibri Light"/>
      <family val="2"/>
    </font>
    <font>
      <sz val="18"/>
      <name val="Calibri Light"/>
      <family val="2"/>
    </font>
    <font>
      <sz val="11"/>
      <color rgb="FF9C5700"/>
      <name val="Calibri"/>
      <family val="2"/>
      <scheme val="minor"/>
    </font>
    <font>
      <i/>
      <sz val="10"/>
      <color rgb="FFFF0000"/>
      <name val="Calibri Light"/>
      <family val="2"/>
    </font>
    <font>
      <b/>
      <sz val="12"/>
      <name val="Calibri Light"/>
      <family val="2"/>
    </font>
    <font>
      <sz val="11"/>
      <color rgb="FF9C6500"/>
      <name val="Calibri Light"/>
      <family val="2"/>
    </font>
    <font>
      <b/>
      <sz val="10"/>
      <color indexed="10"/>
      <name val="Calibri Light"/>
      <family val="2"/>
    </font>
    <font>
      <vertAlign val="superscript"/>
      <sz val="11"/>
      <name val="Calibri Light"/>
      <family val="2"/>
    </font>
    <font>
      <b/>
      <sz val="10"/>
      <color indexed="12"/>
      <name val="Calibri Light"/>
      <family val="2"/>
    </font>
    <font>
      <b/>
      <sz val="18"/>
      <name val="Calibri Light"/>
      <family val="2"/>
    </font>
    <font>
      <b/>
      <vertAlign val="superscript"/>
      <sz val="18"/>
      <name val="Calibri Light"/>
      <family val="2"/>
    </font>
    <font>
      <b/>
      <sz val="14"/>
      <name val="Calibri Light"/>
      <family val="2"/>
    </font>
    <font>
      <sz val="14"/>
      <name val="Calibri Light"/>
      <family val="2"/>
    </font>
    <font>
      <b/>
      <sz val="14"/>
      <color rgb="FFFF0000"/>
      <name val="Calibri Light"/>
      <family val="2"/>
    </font>
    <font>
      <i/>
      <sz val="10"/>
      <name val="Calibri Light"/>
      <family val="2"/>
    </font>
    <font>
      <b/>
      <sz val="12"/>
      <name val="Calibri"/>
      <family val="2"/>
    </font>
    <font>
      <b/>
      <vertAlign val="superscript"/>
      <sz val="12"/>
      <name val="Calibri"/>
      <family val="2"/>
    </font>
    <font>
      <sz val="12"/>
      <name val="Calibri"/>
      <family val="2"/>
      <scheme val="minor"/>
    </font>
    <font>
      <sz val="12"/>
      <name val="Calibri"/>
      <family val="2"/>
    </font>
    <font>
      <b/>
      <sz val="10"/>
      <color rgb="FFFF0000"/>
      <name val="Arial"/>
      <family val="2"/>
    </font>
    <font>
      <sz val="10"/>
      <name val="Arial"/>
      <family val="2"/>
    </font>
    <font>
      <b/>
      <u/>
      <sz val="10"/>
      <name val="Arial"/>
      <family val="2"/>
    </font>
    <font>
      <sz val="11"/>
      <color rgb="FFFF0000"/>
      <name val="Calibri"/>
      <family val="2"/>
      <scheme val="minor"/>
    </font>
    <font>
      <sz val="11"/>
      <name val="Calibri"/>
      <family val="2"/>
      <scheme val="minor"/>
    </font>
  </fonts>
  <fills count="19">
    <fill>
      <patternFill patternType="none"/>
    </fill>
    <fill>
      <patternFill patternType="gray125"/>
    </fill>
    <fill>
      <patternFill patternType="solid">
        <fgColor rgb="FFC6EFCE"/>
      </patternFill>
    </fill>
    <fill>
      <patternFill patternType="solid">
        <fgColor theme="4"/>
      </patternFill>
    </fill>
    <fill>
      <patternFill patternType="solid">
        <fgColor theme="8" tint="0.59999389629810485"/>
        <bgColor indexed="65"/>
      </patternFill>
    </fill>
    <fill>
      <patternFill patternType="solid">
        <fgColor rgb="FFFFFF0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EB9C"/>
      </patternFill>
    </fill>
    <fill>
      <patternFill patternType="solid">
        <fgColor theme="7"/>
      </patternFill>
    </fill>
    <fill>
      <patternFill patternType="solid">
        <fgColor rgb="FF92D050"/>
        <bgColor indexed="64"/>
      </patternFill>
    </fill>
    <fill>
      <patternFill patternType="solid">
        <fgColor rgb="FF00B050"/>
        <bgColor indexed="64"/>
      </patternFill>
    </fill>
    <fill>
      <patternFill patternType="solid">
        <fgColor rgb="FFFFFF99"/>
        <bgColor indexed="64"/>
      </patternFill>
    </fill>
    <fill>
      <patternFill patternType="solid">
        <fgColor theme="5" tint="0.59999389629810485"/>
        <bgColor indexed="64"/>
      </patternFill>
    </fill>
    <fill>
      <patternFill patternType="solid">
        <fgColor theme="7"/>
        <bgColor indexed="64"/>
      </patternFill>
    </fill>
    <fill>
      <patternFill patternType="solid">
        <fgColor theme="4" tint="0.59999389629810485"/>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rgb="FF3F3F3F"/>
      </left>
      <right/>
      <top style="thin">
        <color rgb="FF3F3F3F"/>
      </top>
      <bottom style="thin">
        <color rgb="FF3F3F3F"/>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thin">
        <color rgb="FF3F3F3F"/>
      </right>
      <top/>
      <bottom/>
      <diagonal/>
    </border>
    <border>
      <left style="thin">
        <color rgb="FF7F7F7F"/>
      </left>
      <right style="thin">
        <color rgb="FF7F7F7F"/>
      </right>
      <top style="thin">
        <color rgb="FF7F7F7F"/>
      </top>
      <bottom style="thin">
        <color rgb="FF7F7F7F"/>
      </bottom>
      <diagonal/>
    </border>
    <border>
      <left/>
      <right style="thin">
        <color auto="1"/>
      </right>
      <top style="thick">
        <color auto="1"/>
      </top>
      <bottom style="thick">
        <color auto="1"/>
      </bottom>
      <diagonal/>
    </border>
    <border>
      <left style="thin">
        <color auto="1"/>
      </left>
      <right style="thin">
        <color auto="1"/>
      </right>
      <top style="thick">
        <color auto="1"/>
      </top>
      <bottom style="thick">
        <color auto="1"/>
      </bottom>
      <diagonal/>
    </border>
    <border>
      <left style="thin">
        <color auto="1"/>
      </left>
      <right/>
      <top style="thick">
        <color auto="1"/>
      </top>
      <bottom style="thick">
        <color auto="1"/>
      </bottom>
      <diagonal/>
    </border>
    <border>
      <left/>
      <right/>
      <top style="thick">
        <color auto="1"/>
      </top>
      <bottom style="thick">
        <color auto="1"/>
      </bottom>
      <diagonal/>
    </border>
    <border>
      <left style="thin">
        <color rgb="FF7F7F7F"/>
      </left>
      <right/>
      <top style="thin">
        <color rgb="FF7F7F7F"/>
      </top>
      <bottom style="thin">
        <color rgb="FF7F7F7F"/>
      </bottom>
      <diagonal/>
    </border>
    <border>
      <left/>
      <right style="thin">
        <color rgb="FF7F7F7F"/>
      </right>
      <top style="thin">
        <color rgb="FF7F7F7F"/>
      </top>
      <bottom style="thin">
        <color rgb="FF7F7F7F"/>
      </bottom>
      <diagonal/>
    </border>
    <border>
      <left/>
      <right/>
      <top style="thin">
        <color rgb="FF7F7F7F"/>
      </top>
      <bottom style="thin">
        <color rgb="FF7F7F7F"/>
      </bottom>
      <diagonal/>
    </border>
    <border>
      <left/>
      <right/>
      <top/>
      <bottom style="thin">
        <color auto="1"/>
      </bottom>
      <diagonal/>
    </border>
    <border>
      <left/>
      <right style="thin">
        <color auto="1"/>
      </right>
      <top/>
      <bottom style="thin">
        <color auto="1"/>
      </bottom>
      <diagonal/>
    </border>
    <border>
      <left style="thin">
        <color auto="1"/>
      </left>
      <right/>
      <top/>
      <bottom/>
      <diagonal/>
    </border>
    <border>
      <left/>
      <right/>
      <top style="thin">
        <color auto="1"/>
      </top>
      <bottom style="thin">
        <color auto="1"/>
      </bottom>
      <diagonal/>
    </border>
    <border>
      <left/>
      <right style="thin">
        <color indexed="64"/>
      </right>
      <top style="thin">
        <color indexed="64"/>
      </top>
      <bottom style="thin">
        <color indexed="64"/>
      </bottom>
      <diagonal/>
    </border>
  </borders>
  <cellStyleXfs count="7">
    <xf numFmtId="0" fontId="0" fillId="0" borderId="0"/>
    <xf numFmtId="0" fontId="2" fillId="2" borderId="0" applyNumberFormat="0" applyBorder="0" applyAlignment="0" applyProtection="0"/>
    <xf numFmtId="0" fontId="4" fillId="3" borderId="0" applyNumberFormat="0" applyBorder="0" applyAlignment="0" applyProtection="0"/>
    <xf numFmtId="0" fontId="1" fillId="4" borderId="0" applyNumberFormat="0" applyBorder="0" applyAlignment="0" applyProtection="0"/>
    <xf numFmtId="0" fontId="21" fillId="11" borderId="0" applyNumberFormat="0" applyBorder="0" applyAlignment="0" applyProtection="0"/>
    <xf numFmtId="0" fontId="4" fillId="12" borderId="0" applyNumberFormat="0" applyBorder="0" applyAlignment="0" applyProtection="0"/>
    <xf numFmtId="0" fontId="1" fillId="0" borderId="0"/>
  </cellStyleXfs>
  <cellXfs count="172">
    <xf numFmtId="0" fontId="0" fillId="0" borderId="0" xfId="0"/>
    <xf numFmtId="0" fontId="5" fillId="5" borderId="0" xfId="0" applyFont="1" applyFill="1"/>
    <xf numFmtId="0" fontId="8" fillId="0" borderId="0" xfId="0" applyFont="1" applyAlignment="1">
      <alignment horizontal="center"/>
    </xf>
    <xf numFmtId="0" fontId="9" fillId="5" borderId="0" xfId="0" applyFont="1" applyFill="1"/>
    <xf numFmtId="0" fontId="10" fillId="2" borderId="2" xfId="1" applyFont="1" applyBorder="1" applyAlignment="1">
      <alignment horizontal="center"/>
    </xf>
    <xf numFmtId="0" fontId="11" fillId="2" borderId="1" xfId="1" applyFont="1" applyBorder="1" applyAlignment="1">
      <alignment horizontal="center"/>
    </xf>
    <xf numFmtId="0" fontId="12" fillId="0" borderId="0" xfId="0" applyFont="1"/>
    <xf numFmtId="0" fontId="6" fillId="0" borderId="0" xfId="0" applyFont="1" applyFill="1" applyAlignment="1">
      <alignment horizontal="left"/>
    </xf>
    <xf numFmtId="0" fontId="7" fillId="0" borderId="0" xfId="0" applyFont="1" applyAlignment="1">
      <alignment horizontal="center"/>
    </xf>
    <xf numFmtId="0" fontId="6" fillId="0" borderId="0" xfId="0" applyFont="1" applyAlignment="1">
      <alignment horizontal="center"/>
    </xf>
    <xf numFmtId="0" fontId="8" fillId="7" borderId="0" xfId="0" applyFont="1" applyFill="1" applyAlignment="1">
      <alignment horizontal="left"/>
    </xf>
    <xf numFmtId="0" fontId="7" fillId="5" borderId="0" xfId="0" applyFont="1" applyFill="1" applyAlignment="1">
      <alignment horizontal="center"/>
    </xf>
    <xf numFmtId="0" fontId="12" fillId="0" borderId="0" xfId="0" applyFont="1" applyAlignment="1">
      <alignment horizontal="center"/>
    </xf>
    <xf numFmtId="0" fontId="14" fillId="0" borderId="0" xfId="0" applyFont="1"/>
    <xf numFmtId="0" fontId="14" fillId="0" borderId="0" xfId="0" applyFont="1" applyAlignment="1">
      <alignment horizontal="right"/>
    </xf>
    <xf numFmtId="164" fontId="12" fillId="0" borderId="0" xfId="0" applyNumberFormat="1" applyFont="1" applyAlignment="1">
      <alignment horizontal="center"/>
    </xf>
    <xf numFmtId="0" fontId="16" fillId="8" borderId="0" xfId="3" applyFont="1" applyFill="1" applyAlignment="1">
      <alignment horizontal="center" vertical="top"/>
    </xf>
    <xf numFmtId="165" fontId="7" fillId="0" borderId="0" xfId="0" applyNumberFormat="1" applyFont="1" applyAlignment="1">
      <alignment horizontal="center"/>
    </xf>
    <xf numFmtId="0" fontId="17" fillId="8" borderId="0" xfId="3" applyFont="1" applyFill="1" applyAlignment="1">
      <alignment horizontal="center"/>
    </xf>
    <xf numFmtId="166" fontId="13" fillId="3" borderId="0" xfId="2" applyNumberFormat="1" applyFont="1" applyAlignment="1">
      <alignment horizontal="center"/>
    </xf>
    <xf numFmtId="166" fontId="13" fillId="0" borderId="0" xfId="2" applyNumberFormat="1" applyFont="1" applyFill="1" applyAlignment="1">
      <alignment horizontal="center"/>
    </xf>
    <xf numFmtId="0" fontId="18" fillId="8" borderId="0" xfId="3" applyFont="1" applyFill="1" applyAlignment="1">
      <alignment horizontal="left"/>
    </xf>
    <xf numFmtId="165" fontId="12" fillId="0" borderId="0" xfId="0" applyNumberFormat="1" applyFont="1" applyAlignment="1">
      <alignment horizontal="center"/>
    </xf>
    <xf numFmtId="0" fontId="12" fillId="0" borderId="0" xfId="0" applyFont="1" applyFill="1" applyBorder="1"/>
    <xf numFmtId="0" fontId="7" fillId="9" borderId="0" xfId="0" applyFont="1" applyFill="1"/>
    <xf numFmtId="166" fontId="7" fillId="5" borderId="3" xfId="0" applyNumberFormat="1" applyFont="1" applyFill="1" applyBorder="1"/>
    <xf numFmtId="166" fontId="7" fillId="5" borderId="4" xfId="0" applyNumberFormat="1" applyFont="1" applyFill="1" applyBorder="1"/>
    <xf numFmtId="0" fontId="7" fillId="10" borderId="0" xfId="0" applyFont="1" applyFill="1"/>
    <xf numFmtId="166" fontId="7" fillId="5" borderId="5" xfId="0" applyNumberFormat="1" applyFont="1" applyFill="1" applyBorder="1"/>
    <xf numFmtId="166" fontId="7" fillId="5" borderId="6" xfId="0" applyNumberFormat="1" applyFont="1" applyFill="1" applyBorder="1"/>
    <xf numFmtId="2" fontId="20" fillId="0" borderId="0" xfId="0" applyNumberFormat="1" applyFont="1" applyBorder="1" applyAlignment="1">
      <alignment horizontal="left"/>
    </xf>
    <xf numFmtId="2" fontId="20" fillId="0" borderId="0" xfId="0" applyNumberFormat="1" applyFont="1" applyBorder="1" applyAlignment="1">
      <alignment horizontal="center"/>
    </xf>
    <xf numFmtId="0" fontId="14" fillId="0" borderId="0" xfId="0" applyFont="1" applyAlignment="1">
      <alignment horizontal="center"/>
    </xf>
    <xf numFmtId="1" fontId="14" fillId="0" borderId="0" xfId="0" applyNumberFormat="1" applyFont="1" applyAlignment="1">
      <alignment horizontal="center"/>
    </xf>
    <xf numFmtId="0" fontId="12" fillId="0" borderId="0" xfId="0" applyFont="1" applyAlignment="1">
      <alignment horizontal="right"/>
    </xf>
    <xf numFmtId="14" fontId="12" fillId="0" borderId="0" xfId="0" applyNumberFormat="1" applyFont="1"/>
    <xf numFmtId="0" fontId="0" fillId="0" borderId="0" xfId="0" applyAlignment="1">
      <alignment horizontal="right"/>
    </xf>
    <xf numFmtId="0" fontId="6" fillId="7" borderId="0" xfId="0" applyFont="1" applyFill="1"/>
    <xf numFmtId="0" fontId="7" fillId="7" borderId="0" xfId="0" applyFont="1" applyFill="1" applyAlignment="1">
      <alignment horizontal="center"/>
    </xf>
    <xf numFmtId="0" fontId="11" fillId="5" borderId="0" xfId="0" applyFont="1" applyFill="1"/>
    <xf numFmtId="14" fontId="1" fillId="5" borderId="0" xfId="6" applyNumberFormat="1" applyFill="1"/>
    <xf numFmtId="14" fontId="1" fillId="7" borderId="0" xfId="6" applyNumberFormat="1" applyFill="1"/>
    <xf numFmtId="14" fontId="1" fillId="0" borderId="0" xfId="6" applyNumberFormat="1"/>
    <xf numFmtId="0" fontId="22" fillId="0" borderId="0" xfId="0" applyFont="1"/>
    <xf numFmtId="0" fontId="9" fillId="0" borderId="0" xfId="0" applyFont="1"/>
    <xf numFmtId="0" fontId="23" fillId="0" borderId="0" xfId="0" applyFont="1"/>
    <xf numFmtId="0" fontId="23" fillId="0" borderId="0" xfId="0" applyFont="1" applyAlignment="1">
      <alignment horizontal="center"/>
    </xf>
    <xf numFmtId="14" fontId="23" fillId="0" borderId="0" xfId="0" applyNumberFormat="1" applyFont="1"/>
    <xf numFmtId="0" fontId="23" fillId="0" borderId="0" xfId="0" applyFont="1" applyAlignment="1">
      <alignment horizontal="left"/>
    </xf>
    <xf numFmtId="1" fontId="7" fillId="5" borderId="0" xfId="0" applyNumberFormat="1" applyFont="1" applyFill="1" applyAlignment="1">
      <alignment horizontal="center"/>
    </xf>
    <xf numFmtId="0" fontId="23" fillId="13" borderId="0" xfId="0" applyFont="1" applyFill="1" applyAlignment="1">
      <alignment horizontal="left"/>
    </xf>
    <xf numFmtId="0" fontId="12" fillId="13" borderId="0" xfId="0" applyFont="1" applyFill="1" applyAlignment="1">
      <alignment horizontal="center"/>
    </xf>
    <xf numFmtId="0" fontId="24" fillId="13" borderId="0" xfId="4" applyFont="1" applyFill="1"/>
    <xf numFmtId="0" fontId="6" fillId="13" borderId="0" xfId="0" applyFont="1" applyFill="1" applyAlignment="1">
      <alignment horizontal="left"/>
    </xf>
    <xf numFmtId="0" fontId="6" fillId="13" borderId="0" xfId="0" applyFont="1" applyFill="1" applyAlignment="1">
      <alignment horizontal="center"/>
    </xf>
    <xf numFmtId="2" fontId="24" fillId="13" borderId="0" xfId="4" applyNumberFormat="1" applyFont="1" applyFill="1" applyAlignment="1">
      <alignment horizontal="center"/>
    </xf>
    <xf numFmtId="0" fontId="8" fillId="0" borderId="0" xfId="0" applyFont="1"/>
    <xf numFmtId="1" fontId="6" fillId="13" borderId="0" xfId="0" applyNumberFormat="1" applyFont="1" applyFill="1" applyAlignment="1">
      <alignment horizontal="center"/>
    </xf>
    <xf numFmtId="166" fontId="23" fillId="0" borderId="0" xfId="0" applyNumberFormat="1" applyFont="1"/>
    <xf numFmtId="0" fontId="11" fillId="0" borderId="0" xfId="1" applyFont="1" applyFill="1" applyBorder="1" applyAlignment="1">
      <alignment horizontal="center"/>
    </xf>
    <xf numFmtId="1" fontId="12" fillId="0" borderId="0" xfId="0" applyNumberFormat="1" applyFont="1" applyFill="1" applyAlignment="1">
      <alignment horizontal="center"/>
    </xf>
    <xf numFmtId="0" fontId="25" fillId="0" borderId="0" xfId="0" applyFont="1" applyAlignment="1">
      <alignment horizontal="left"/>
    </xf>
    <xf numFmtId="0" fontId="25" fillId="0" borderId="0" xfId="0" applyFont="1" applyAlignment="1">
      <alignment horizontal="center"/>
    </xf>
    <xf numFmtId="164" fontId="6" fillId="13" borderId="0" xfId="0" applyNumberFormat="1" applyFont="1" applyFill="1" applyAlignment="1">
      <alignment horizontal="center"/>
    </xf>
    <xf numFmtId="0" fontId="13" fillId="3" borderId="0" xfId="2" applyFont="1" applyAlignment="1">
      <alignment horizontal="center"/>
    </xf>
    <xf numFmtId="167" fontId="6" fillId="13" borderId="0" xfId="0" applyNumberFormat="1" applyFont="1" applyFill="1" applyAlignment="1">
      <alignment horizontal="center"/>
    </xf>
    <xf numFmtId="0" fontId="27" fillId="0" borderId="0" xfId="0" applyFont="1" applyFill="1" applyAlignment="1">
      <alignment horizontal="left"/>
    </xf>
    <xf numFmtId="0" fontId="27" fillId="0" borderId="0" xfId="0" applyFont="1" applyFill="1" applyAlignment="1">
      <alignment horizontal="center"/>
    </xf>
    <xf numFmtId="167" fontId="6" fillId="14" borderId="0" xfId="0" applyNumberFormat="1" applyFont="1" applyFill="1" applyAlignment="1">
      <alignment horizontal="center"/>
    </xf>
    <xf numFmtId="0" fontId="8" fillId="0" borderId="0" xfId="0" applyFont="1" applyFill="1" applyAlignment="1">
      <alignment horizontal="left"/>
    </xf>
    <xf numFmtId="164" fontId="8" fillId="0" borderId="0" xfId="0" applyNumberFormat="1" applyFont="1" applyFill="1" applyAlignment="1">
      <alignment horizontal="center"/>
    </xf>
    <xf numFmtId="0" fontId="8" fillId="0" borderId="0" xfId="0" applyFont="1" applyFill="1" applyAlignment="1">
      <alignment horizontal="center"/>
    </xf>
    <xf numFmtId="2" fontId="24" fillId="0" borderId="0" xfId="4" applyNumberFormat="1" applyFont="1" applyFill="1" applyAlignment="1">
      <alignment horizontal="center"/>
    </xf>
    <xf numFmtId="0" fontId="8" fillId="7" borderId="0" xfId="0" applyFont="1" applyFill="1" applyAlignment="1">
      <alignment horizontal="center" wrapText="1"/>
    </xf>
    <xf numFmtId="0" fontId="12" fillId="0" borderId="0" xfId="0" applyFont="1" applyFill="1"/>
    <xf numFmtId="0" fontId="28" fillId="15" borderId="9" xfId="0" applyFont="1" applyFill="1" applyBorder="1" applyAlignment="1">
      <alignment horizontal="left"/>
    </xf>
    <xf numFmtId="0" fontId="30" fillId="15" borderId="10" xfId="0" applyFont="1" applyFill="1" applyBorder="1"/>
    <xf numFmtId="0" fontId="30" fillId="15" borderId="11" xfId="0" applyFont="1" applyFill="1" applyBorder="1"/>
    <xf numFmtId="0" fontId="7" fillId="15" borderId="12" xfId="0" applyFont="1" applyFill="1" applyBorder="1"/>
    <xf numFmtId="165" fontId="11" fillId="7" borderId="0" xfId="0" applyNumberFormat="1" applyFont="1" applyFill="1" applyAlignment="1">
      <alignment horizontal="center"/>
    </xf>
    <xf numFmtId="0" fontId="31" fillId="5" borderId="16" xfId="5" applyFont="1" applyFill="1" applyBorder="1"/>
    <xf numFmtId="0" fontId="31" fillId="5" borderId="17" xfId="5" applyFont="1" applyFill="1" applyBorder="1"/>
    <xf numFmtId="0" fontId="31" fillId="5" borderId="18" xfId="0" applyFont="1" applyFill="1" applyBorder="1"/>
    <xf numFmtId="0" fontId="12" fillId="5" borderId="0" xfId="0" applyFont="1" applyFill="1" applyBorder="1"/>
    <xf numFmtId="0" fontId="17" fillId="8" borderId="8" xfId="3" applyFont="1" applyFill="1" applyBorder="1" applyAlignment="1">
      <alignment horizontal="center"/>
    </xf>
    <xf numFmtId="0" fontId="31" fillId="5" borderId="0" xfId="0" applyFont="1" applyFill="1" applyBorder="1"/>
    <xf numFmtId="0" fontId="31" fillId="5" borderId="19" xfId="0" applyFont="1" applyFill="1" applyBorder="1"/>
    <xf numFmtId="0" fontId="31" fillId="5" borderId="19" xfId="0" applyFont="1" applyFill="1" applyBorder="1" applyAlignment="1">
      <alignment horizontal="right"/>
    </xf>
    <xf numFmtId="1" fontId="31" fillId="5" borderId="16" xfId="5" applyNumberFormat="1" applyFont="1" applyFill="1" applyBorder="1"/>
    <xf numFmtId="0" fontId="14" fillId="0" borderId="0" xfId="0" applyFont="1" applyFill="1" applyAlignment="1">
      <alignment horizontal="center"/>
    </xf>
    <xf numFmtId="0" fontId="30" fillId="5" borderId="19" xfId="0" applyFont="1" applyFill="1" applyBorder="1"/>
    <xf numFmtId="0" fontId="31" fillId="5" borderId="19" xfId="0" applyFont="1" applyFill="1" applyBorder="1" applyAlignment="1">
      <alignment horizontal="center" vertical="center"/>
    </xf>
    <xf numFmtId="0" fontId="28" fillId="7" borderId="9" xfId="0" applyFont="1" applyFill="1" applyBorder="1" applyAlignment="1">
      <alignment horizontal="left"/>
    </xf>
    <xf numFmtId="0" fontId="30" fillId="7" borderId="10" xfId="0" applyFont="1" applyFill="1" applyBorder="1"/>
    <xf numFmtId="0" fontId="30" fillId="7" borderId="11" xfId="0" applyFont="1" applyFill="1" applyBorder="1"/>
    <xf numFmtId="0" fontId="7" fillId="7" borderId="12" xfId="0" applyFont="1" applyFill="1" applyBorder="1"/>
    <xf numFmtId="166" fontId="30" fillId="5" borderId="19" xfId="0" applyNumberFormat="1" applyFont="1" applyFill="1" applyBorder="1" applyAlignment="1">
      <alignment horizontal="center" vertical="center"/>
    </xf>
    <xf numFmtId="166" fontId="32" fillId="7" borderId="1" xfId="0" applyNumberFormat="1" applyFont="1" applyFill="1" applyBorder="1"/>
    <xf numFmtId="0" fontId="12" fillId="0" borderId="0" xfId="0" applyFont="1" applyBorder="1"/>
    <xf numFmtId="168" fontId="31" fillId="5" borderId="19" xfId="5" applyNumberFormat="1" applyFont="1" applyFill="1" applyBorder="1" applyAlignment="1">
      <alignment horizontal="left"/>
    </xf>
    <xf numFmtId="166" fontId="30" fillId="5" borderId="19" xfId="5" applyNumberFormat="1" applyFont="1" applyFill="1" applyBorder="1" applyAlignment="1">
      <alignment horizontal="center" vertical="center"/>
    </xf>
    <xf numFmtId="166" fontId="31" fillId="5" borderId="1" xfId="0" applyNumberFormat="1" applyFont="1" applyFill="1" applyBorder="1"/>
    <xf numFmtId="166" fontId="31" fillId="7" borderId="1" xfId="0" applyNumberFormat="1" applyFont="1" applyFill="1" applyBorder="1"/>
    <xf numFmtId="166" fontId="31" fillId="5" borderId="0" xfId="0" applyNumberFormat="1" applyFont="1" applyFill="1" applyBorder="1"/>
    <xf numFmtId="0" fontId="31" fillId="5" borderId="19" xfId="5" applyFont="1" applyFill="1" applyBorder="1" applyAlignment="1">
      <alignment horizontal="left"/>
    </xf>
    <xf numFmtId="0" fontId="12" fillId="5" borderId="0" xfId="0" applyFont="1" applyFill="1"/>
    <xf numFmtId="0" fontId="30" fillId="5" borderId="19" xfId="5" applyFont="1" applyFill="1" applyBorder="1" applyAlignment="1">
      <alignment horizontal="left"/>
    </xf>
    <xf numFmtId="0" fontId="31" fillId="5" borderId="0" xfId="0" applyFont="1" applyFill="1" applyBorder="1" applyAlignment="1">
      <alignment horizontal="center"/>
    </xf>
    <xf numFmtId="166" fontId="12" fillId="0" borderId="0" xfId="0" applyNumberFormat="1" applyFont="1" applyBorder="1" applyAlignment="1">
      <alignment horizontal="right"/>
    </xf>
    <xf numFmtId="2" fontId="30" fillId="5" borderId="19" xfId="5" applyNumberFormat="1" applyFont="1" applyFill="1" applyBorder="1" applyAlignment="1">
      <alignment horizontal="center" vertical="center"/>
    </xf>
    <xf numFmtId="0" fontId="31" fillId="5" borderId="1" xfId="0" applyFont="1" applyFill="1" applyBorder="1"/>
    <xf numFmtId="0" fontId="0" fillId="0" borderId="0" xfId="0" applyFill="1"/>
    <xf numFmtId="166" fontId="12" fillId="0" borderId="0" xfId="0" applyNumberFormat="1" applyFont="1" applyFill="1" applyBorder="1" applyAlignment="1">
      <alignment horizontal="right"/>
    </xf>
    <xf numFmtId="0" fontId="12" fillId="0" borderId="0" xfId="0" applyFont="1" applyFill="1" applyAlignment="1">
      <alignment horizontal="center"/>
    </xf>
    <xf numFmtId="166" fontId="30" fillId="5" borderId="20" xfId="0" applyNumberFormat="1" applyFont="1" applyFill="1" applyBorder="1" applyAlignment="1">
      <alignment horizontal="center" vertical="top"/>
    </xf>
    <xf numFmtId="0" fontId="32" fillId="7" borderId="1" xfId="0" applyFont="1" applyFill="1" applyBorder="1"/>
    <xf numFmtId="2" fontId="20" fillId="0" borderId="0" xfId="0" applyNumberFormat="1" applyFont="1" applyFill="1" applyBorder="1" applyAlignment="1">
      <alignment horizontal="center"/>
    </xf>
    <xf numFmtId="0" fontId="9" fillId="6" borderId="0" xfId="0" applyFont="1" applyFill="1"/>
    <xf numFmtId="0" fontId="9" fillId="16" borderId="0" xfId="0" applyFont="1" applyFill="1"/>
    <xf numFmtId="0" fontId="33" fillId="0" borderId="0" xfId="0" applyFont="1" applyFill="1" applyBorder="1" applyAlignment="1">
      <alignment horizontal="center"/>
    </xf>
    <xf numFmtId="166" fontId="12" fillId="0" borderId="0" xfId="0" applyNumberFormat="1" applyFont="1" applyFill="1" applyBorder="1" applyAlignment="1"/>
    <xf numFmtId="0" fontId="6" fillId="0" borderId="0" xfId="5" applyFont="1" applyFill="1" applyBorder="1"/>
    <xf numFmtId="16" fontId="12" fillId="0" borderId="0" xfId="0" applyNumberFormat="1" applyFont="1"/>
    <xf numFmtId="166" fontId="12" fillId="0" borderId="0" xfId="0" applyNumberFormat="1" applyFont="1"/>
    <xf numFmtId="0" fontId="25" fillId="0" borderId="0" xfId="0" applyFont="1" applyFill="1"/>
    <xf numFmtId="0" fontId="12" fillId="0" borderId="0" xfId="0" applyFont="1" applyFill="1" applyBorder="1" applyAlignment="1"/>
    <xf numFmtId="0" fontId="12" fillId="0" borderId="0" xfId="0" applyNumberFormat="1" applyFont="1"/>
    <xf numFmtId="166" fontId="8" fillId="0" borderId="0" xfId="0" applyNumberFormat="1" applyFont="1" applyAlignment="1">
      <alignment horizontal="center"/>
    </xf>
    <xf numFmtId="0" fontId="12" fillId="0" borderId="0" xfId="0" quotePrefix="1" applyNumberFormat="1" applyFont="1" applyBorder="1"/>
    <xf numFmtId="166" fontId="12" fillId="0" borderId="0" xfId="0" applyNumberFormat="1" applyFont="1" applyAlignment="1">
      <alignment horizontal="center"/>
    </xf>
    <xf numFmtId="16" fontId="12" fillId="0" borderId="0" xfId="0" quotePrefix="1" applyNumberFormat="1" applyFont="1" applyBorder="1"/>
    <xf numFmtId="0" fontId="12" fillId="0" borderId="0" xfId="0" quotePrefix="1" applyNumberFormat="1" applyFont="1"/>
    <xf numFmtId="0" fontId="12" fillId="0" borderId="0" xfId="0" applyNumberFormat="1" applyFont="1" applyBorder="1"/>
    <xf numFmtId="0" fontId="7" fillId="17" borderId="0" xfId="0" applyFont="1" applyFill="1" applyAlignment="1">
      <alignment horizontal="center"/>
    </xf>
    <xf numFmtId="0" fontId="3" fillId="0" borderId="0" xfId="0" applyFont="1" applyBorder="1" applyAlignment="1">
      <alignment wrapText="1"/>
    </xf>
    <xf numFmtId="0" fontId="3" fillId="0" borderId="18" xfId="0" applyFont="1" applyBorder="1" applyAlignment="1">
      <alignment wrapText="1"/>
    </xf>
    <xf numFmtId="0" fontId="0" fillId="0" borderId="0" xfId="0" applyBorder="1" applyAlignment="1">
      <alignment vertical="center" wrapText="1"/>
    </xf>
    <xf numFmtId="0" fontId="0" fillId="0" borderId="0" xfId="0" applyBorder="1" applyAlignment="1">
      <alignment wrapText="1"/>
    </xf>
    <xf numFmtId="0" fontId="12" fillId="0" borderId="5" xfId="0" applyFont="1" applyBorder="1"/>
    <xf numFmtId="0" fontId="12" fillId="0" borderId="6" xfId="0" applyFont="1" applyBorder="1"/>
    <xf numFmtId="0" fontId="14" fillId="0" borderId="0" xfId="0" applyFont="1" applyAlignment="1">
      <alignment horizontal="center"/>
    </xf>
    <xf numFmtId="0" fontId="14" fillId="0" borderId="0" xfId="0" applyFont="1" applyFill="1" applyAlignment="1">
      <alignment horizontal="center"/>
    </xf>
    <xf numFmtId="1" fontId="14" fillId="0" borderId="0" xfId="0" applyNumberFormat="1" applyFont="1" applyAlignment="1">
      <alignment horizontal="center"/>
    </xf>
    <xf numFmtId="166" fontId="13" fillId="0" borderId="0" xfId="2" applyNumberFormat="1" applyFont="1" applyFill="1" applyAlignment="1">
      <alignment horizontal="center"/>
    </xf>
    <xf numFmtId="0" fontId="36" fillId="0" borderId="1" xfId="0" applyFont="1" applyBorder="1" applyAlignment="1">
      <alignment horizontal="center" vertical="center" wrapText="1"/>
    </xf>
    <xf numFmtId="1" fontId="36" fillId="0" borderId="1" xfId="0" applyNumberFormat="1" applyFont="1" applyBorder="1" applyAlignment="1">
      <alignment horizontal="center" vertical="center" wrapText="1"/>
    </xf>
    <xf numFmtId="1" fontId="36" fillId="0" borderId="1" xfId="0" applyNumberFormat="1" applyFont="1" applyBorder="1" applyAlignment="1">
      <alignment horizontal="center"/>
    </xf>
    <xf numFmtId="0" fontId="34" fillId="18" borderId="1" xfId="0" applyFont="1" applyFill="1" applyBorder="1" applyAlignment="1">
      <alignment horizontal="center" vertical="center" wrapText="1"/>
    </xf>
    <xf numFmtId="1" fontId="37" fillId="0" borderId="1" xfId="0" applyNumberFormat="1" applyFont="1" applyBorder="1" applyAlignment="1">
      <alignment horizontal="center" vertical="center" wrapText="1"/>
    </xf>
    <xf numFmtId="0" fontId="38" fillId="0" borderId="0" xfId="0" applyFont="1"/>
    <xf numFmtId="49" fontId="39" fillId="0" borderId="0" xfId="0" applyNumberFormat="1" applyFont="1"/>
    <xf numFmtId="0" fontId="39" fillId="0" borderId="0" xfId="0" applyFont="1"/>
    <xf numFmtId="0" fontId="40" fillId="0" borderId="0" xfId="0" applyFont="1"/>
    <xf numFmtId="0" fontId="0" fillId="0" borderId="1" xfId="0" applyBorder="1"/>
    <xf numFmtId="0" fontId="0" fillId="0" borderId="1" xfId="0" applyBorder="1" applyAlignment="1">
      <alignment horizontal="center"/>
    </xf>
    <xf numFmtId="1" fontId="0" fillId="0" borderId="1" xfId="0" applyNumberFormat="1" applyBorder="1" applyAlignment="1">
      <alignment horizontal="center"/>
    </xf>
    <xf numFmtId="0" fontId="12" fillId="0" borderId="7" xfId="0" applyFont="1" applyBorder="1" applyAlignment="1">
      <alignment vertical="center" wrapText="1"/>
    </xf>
    <xf numFmtId="0" fontId="42" fillId="0" borderId="1" xfId="0" applyFont="1" applyBorder="1" applyAlignment="1">
      <alignment vertical="center" wrapText="1"/>
    </xf>
    <xf numFmtId="14" fontId="41" fillId="5" borderId="0" xfId="6" applyNumberFormat="1" applyFont="1" applyFill="1"/>
    <xf numFmtId="166" fontId="13" fillId="0" borderId="0" xfId="2" applyNumberFormat="1" applyFont="1" applyFill="1" applyBorder="1" applyAlignment="1">
      <alignment horizontal="center"/>
    </xf>
    <xf numFmtId="166" fontId="7" fillId="0" borderId="0" xfId="2" applyNumberFormat="1" applyFont="1" applyFill="1" applyAlignment="1">
      <alignment horizontal="center"/>
    </xf>
    <xf numFmtId="166" fontId="7" fillId="3" borderId="0" xfId="2" applyNumberFormat="1" applyFont="1" applyAlignment="1">
      <alignment horizontal="center"/>
    </xf>
    <xf numFmtId="166" fontId="13" fillId="3" borderId="13" xfId="2" applyNumberFormat="1" applyFont="1" applyBorder="1" applyAlignment="1">
      <alignment horizontal="center"/>
    </xf>
    <xf numFmtId="166" fontId="13" fillId="3" borderId="14" xfId="2" applyNumberFormat="1" applyFont="1" applyBorder="1" applyAlignment="1">
      <alignment horizontal="center"/>
    </xf>
    <xf numFmtId="166" fontId="13" fillId="3" borderId="15" xfId="2" applyNumberFormat="1" applyFont="1" applyBorder="1" applyAlignment="1">
      <alignment horizontal="center"/>
    </xf>
    <xf numFmtId="0" fontId="14" fillId="0" borderId="0" xfId="0" applyFont="1" applyFill="1" applyAlignment="1">
      <alignment horizontal="center"/>
    </xf>
    <xf numFmtId="1" fontId="14" fillId="0" borderId="0" xfId="0" applyNumberFormat="1" applyFont="1" applyFill="1" applyAlignment="1">
      <alignment horizontal="center"/>
    </xf>
    <xf numFmtId="0" fontId="14" fillId="0" borderId="0" xfId="0" applyFont="1" applyBorder="1" applyAlignment="1">
      <alignment horizontal="center"/>
    </xf>
    <xf numFmtId="1" fontId="14" fillId="0" borderId="0" xfId="0" applyNumberFormat="1" applyFont="1" applyBorder="1" applyAlignment="1">
      <alignment horizontal="center"/>
    </xf>
    <xf numFmtId="0" fontId="14" fillId="0" borderId="0" xfId="0" quotePrefix="1" applyFont="1" applyAlignment="1">
      <alignment horizontal="center"/>
    </xf>
    <xf numFmtId="0" fontId="14" fillId="0" borderId="0" xfId="0" applyFont="1" applyAlignment="1">
      <alignment horizontal="center"/>
    </xf>
    <xf numFmtId="1" fontId="14" fillId="0" borderId="0" xfId="0" applyNumberFormat="1" applyFont="1" applyAlignment="1">
      <alignment horizontal="center"/>
    </xf>
  </cellXfs>
  <cellStyles count="7">
    <cellStyle name="40% - Accent5" xfId="3" builtinId="47"/>
    <cellStyle name="Accent1" xfId="2" builtinId="29"/>
    <cellStyle name="Accent4" xfId="5" builtinId="41"/>
    <cellStyle name="Good" xfId="1" builtinId="26"/>
    <cellStyle name="Neutral" xfId="4" builtinId="28"/>
    <cellStyle name="Normal" xfId="0" builtinId="0"/>
    <cellStyle name="Normal 4" xfId="6" xr:uid="{C7314D1D-7D52-4F02-A718-49C33C1D64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486946</xdr:colOff>
      <xdr:row>36</xdr:row>
      <xdr:rowOff>152400</xdr:rowOff>
    </xdr:to>
    <xdr:pic>
      <xdr:nvPicPr>
        <xdr:cNvPr id="2" name="Picture 1">
          <a:extLst>
            <a:ext uri="{FF2B5EF4-FFF2-40B4-BE49-F238E27FC236}">
              <a16:creationId xmlns:a16="http://schemas.microsoft.com/office/drawing/2014/main" id="{BDEDB62D-0DD6-6D4E-B816-3F5E0396C58B}"/>
            </a:ext>
          </a:extLst>
        </xdr:cNvPr>
        <xdr:cNvPicPr>
          <a:picLocks noChangeAspect="1"/>
        </xdr:cNvPicPr>
      </xdr:nvPicPr>
      <xdr:blipFill>
        <a:blip xmlns:r="http://schemas.openxmlformats.org/officeDocument/2006/relationships" r:embed="rId1"/>
        <a:stretch>
          <a:fillRect/>
        </a:stretch>
      </xdr:blipFill>
      <xdr:spPr>
        <a:xfrm>
          <a:off x="0" y="0"/>
          <a:ext cx="13694946" cy="7010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15</xdr:col>
      <xdr:colOff>342900</xdr:colOff>
      <xdr:row>86</xdr:row>
      <xdr:rowOff>15604</xdr:rowOff>
    </xdr:from>
    <xdr:ext cx="7031899" cy="8215139"/>
    <xdr:pic>
      <xdr:nvPicPr>
        <xdr:cNvPr id="2" name="Picture 1">
          <a:extLst>
            <a:ext uri="{FF2B5EF4-FFF2-40B4-BE49-F238E27FC236}">
              <a16:creationId xmlns:a16="http://schemas.microsoft.com/office/drawing/2014/main" id="{7197F04A-3A3E-455D-A056-C6FF97E6B46D}"/>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468600" y="17335864"/>
          <a:ext cx="7031899" cy="8215139"/>
        </a:xfrm>
        <a:prstGeom prst="rect">
          <a:avLst/>
        </a:prstGeom>
      </xdr:spPr>
    </xdr:pic>
    <xdr:clientData/>
  </xdr:oneCellAnchor>
  <xdr:twoCellAnchor>
    <xdr:from>
      <xdr:col>18</xdr:col>
      <xdr:colOff>495860</xdr:colOff>
      <xdr:row>91</xdr:row>
      <xdr:rowOff>94690</xdr:rowOff>
    </xdr:from>
    <xdr:to>
      <xdr:col>18</xdr:col>
      <xdr:colOff>857810</xdr:colOff>
      <xdr:row>91</xdr:row>
      <xdr:rowOff>267821</xdr:rowOff>
    </xdr:to>
    <xdr:sp macro="" textlink="">
      <xdr:nvSpPr>
        <xdr:cNvPr id="3" name="Rectangle 2">
          <a:extLst>
            <a:ext uri="{FF2B5EF4-FFF2-40B4-BE49-F238E27FC236}">
              <a16:creationId xmlns:a16="http://schemas.microsoft.com/office/drawing/2014/main" id="{A093B1DB-20F5-43D7-A2FA-7CB8004CB777}"/>
            </a:ext>
          </a:extLst>
        </xdr:cNvPr>
        <xdr:cNvSpPr/>
      </xdr:nvSpPr>
      <xdr:spPr>
        <a:xfrm>
          <a:off x="18335625" y="18819719"/>
          <a:ext cx="361950" cy="173131"/>
        </a:xfrm>
        <a:prstGeom prst="rect">
          <a:avLst/>
        </a:prstGeom>
        <a:no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15</xdr:col>
      <xdr:colOff>342900</xdr:colOff>
      <xdr:row>86</xdr:row>
      <xdr:rowOff>15604</xdr:rowOff>
    </xdr:from>
    <xdr:ext cx="7031899" cy="8215139"/>
    <xdr:pic>
      <xdr:nvPicPr>
        <xdr:cNvPr id="2" name="Picture 1">
          <a:extLst>
            <a:ext uri="{FF2B5EF4-FFF2-40B4-BE49-F238E27FC236}">
              <a16:creationId xmlns:a16="http://schemas.microsoft.com/office/drawing/2014/main" id="{8D82C3B3-19ED-4D19-9A60-BC46F8806E64}"/>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039975" y="17884504"/>
          <a:ext cx="7031899" cy="8215139"/>
        </a:xfrm>
        <a:prstGeom prst="rect">
          <a:avLst/>
        </a:prstGeom>
      </xdr:spPr>
    </xdr:pic>
    <xdr:clientData/>
  </xdr:oneCellAnchor>
  <xdr:twoCellAnchor>
    <xdr:from>
      <xdr:col>18</xdr:col>
      <xdr:colOff>495860</xdr:colOff>
      <xdr:row>91</xdr:row>
      <xdr:rowOff>94690</xdr:rowOff>
    </xdr:from>
    <xdr:to>
      <xdr:col>18</xdr:col>
      <xdr:colOff>857810</xdr:colOff>
      <xdr:row>91</xdr:row>
      <xdr:rowOff>267821</xdr:rowOff>
    </xdr:to>
    <xdr:sp macro="" textlink="">
      <xdr:nvSpPr>
        <xdr:cNvPr id="3" name="Rectangle 2">
          <a:extLst>
            <a:ext uri="{FF2B5EF4-FFF2-40B4-BE49-F238E27FC236}">
              <a16:creationId xmlns:a16="http://schemas.microsoft.com/office/drawing/2014/main" id="{2438C50E-8579-4FC2-B14B-14794E120FBB}"/>
            </a:ext>
          </a:extLst>
        </xdr:cNvPr>
        <xdr:cNvSpPr/>
      </xdr:nvSpPr>
      <xdr:spPr>
        <a:xfrm>
          <a:off x="18336185" y="18944665"/>
          <a:ext cx="361950" cy="173131"/>
        </a:xfrm>
        <a:prstGeom prst="rect">
          <a:avLst/>
        </a:prstGeom>
        <a:no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15</xdr:col>
      <xdr:colOff>342900</xdr:colOff>
      <xdr:row>86</xdr:row>
      <xdr:rowOff>15604</xdr:rowOff>
    </xdr:from>
    <xdr:ext cx="7031899" cy="8215139"/>
    <xdr:pic>
      <xdr:nvPicPr>
        <xdr:cNvPr id="2" name="Picture 1">
          <a:extLst>
            <a:ext uri="{FF2B5EF4-FFF2-40B4-BE49-F238E27FC236}">
              <a16:creationId xmlns:a16="http://schemas.microsoft.com/office/drawing/2014/main" id="{C1CA3DD6-9343-4749-A154-017C58479DE4}"/>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83740" y="17335864"/>
          <a:ext cx="7031899" cy="8215139"/>
        </a:xfrm>
        <a:prstGeom prst="rect">
          <a:avLst/>
        </a:prstGeom>
      </xdr:spPr>
    </xdr:pic>
    <xdr:clientData/>
  </xdr:oneCellAnchor>
  <xdr:twoCellAnchor>
    <xdr:from>
      <xdr:col>18</xdr:col>
      <xdr:colOff>455840</xdr:colOff>
      <xdr:row>91</xdr:row>
      <xdr:rowOff>80282</xdr:rowOff>
    </xdr:from>
    <xdr:to>
      <xdr:col>18</xdr:col>
      <xdr:colOff>817790</xdr:colOff>
      <xdr:row>91</xdr:row>
      <xdr:rowOff>255814</xdr:rowOff>
    </xdr:to>
    <xdr:sp macro="" textlink="">
      <xdr:nvSpPr>
        <xdr:cNvPr id="3" name="Rectangle 2">
          <a:extLst>
            <a:ext uri="{FF2B5EF4-FFF2-40B4-BE49-F238E27FC236}">
              <a16:creationId xmlns:a16="http://schemas.microsoft.com/office/drawing/2014/main" id="{FF014CAB-F02E-4D89-9230-19493A85AB39}"/>
            </a:ext>
          </a:extLst>
        </xdr:cNvPr>
        <xdr:cNvSpPr/>
      </xdr:nvSpPr>
      <xdr:spPr>
        <a:xfrm>
          <a:off x="17546411" y="18980603"/>
          <a:ext cx="361950" cy="175532"/>
        </a:xfrm>
        <a:prstGeom prst="rect">
          <a:avLst/>
        </a:prstGeom>
        <a:no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B1D59B-8FB1-8749-A8DE-668ED3E5BD5A}">
  <sheetPr codeName="Sheet5"/>
  <dimension ref="A1"/>
  <sheetViews>
    <sheetView tabSelected="1" workbookViewId="0"/>
  </sheetViews>
  <sheetFormatPr baseColWidth="10" defaultRowHeight="15" x14ac:dyDescent="0.2"/>
  <sheetData/>
  <pageMargins left="0.7" right="0.7" top="0.75" bottom="0.75" header="0.3" footer="0.3"/>
  <pageSetup orientation="portrait"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B34B04-4F93-4863-81F9-0A128A3DA629}">
  <sheetPr codeName="Sheet1"/>
  <dimension ref="A1:Y127"/>
  <sheetViews>
    <sheetView topLeftCell="A34" zoomScale="70" zoomScaleNormal="70" workbookViewId="0">
      <selection activeCell="N78" sqref="N78"/>
    </sheetView>
  </sheetViews>
  <sheetFormatPr baseColWidth="10" defaultColWidth="11.5" defaultRowHeight="14" x14ac:dyDescent="0.2"/>
  <cols>
    <col min="1" max="1" width="25.6640625" style="6" customWidth="1"/>
    <col min="2" max="2" width="35.5" style="6" customWidth="1"/>
    <col min="3" max="14" width="11.5" style="6"/>
    <col min="15" max="15" width="10.6640625" style="6" customWidth="1"/>
    <col min="16" max="16" width="9.5" style="6" customWidth="1"/>
    <col min="17" max="17" width="2.5" style="6" customWidth="1"/>
    <col min="18" max="18" width="35.1640625" style="6" customWidth="1"/>
    <col min="19" max="19" width="15.33203125" style="6" bestFit="1" customWidth="1"/>
    <col min="20" max="20" width="12.33203125" style="6" bestFit="1" customWidth="1"/>
    <col min="21" max="21" width="20.5" style="6" bestFit="1" customWidth="1"/>
    <col min="22" max="22" width="15.5" style="6" bestFit="1" customWidth="1"/>
    <col min="23" max="16384" width="11.5" style="6"/>
  </cols>
  <sheetData>
    <row r="1" spans="1:18" ht="16" x14ac:dyDescent="0.2">
      <c r="A1" s="1" t="s">
        <v>74</v>
      </c>
      <c r="B1" s="37"/>
      <c r="C1" s="11" t="s">
        <v>77</v>
      </c>
      <c r="D1" s="11" t="s">
        <v>77</v>
      </c>
      <c r="E1" s="11" t="s">
        <v>77</v>
      </c>
      <c r="F1" s="11" t="s">
        <v>78</v>
      </c>
      <c r="G1" s="11" t="s">
        <v>78</v>
      </c>
      <c r="H1" s="11" t="s">
        <v>78</v>
      </c>
      <c r="I1" s="11" t="s">
        <v>79</v>
      </c>
      <c r="J1" s="11" t="s">
        <v>79</v>
      </c>
      <c r="K1" s="11" t="s">
        <v>80</v>
      </c>
      <c r="L1" s="11" t="s">
        <v>80</v>
      </c>
      <c r="M1" s="38"/>
      <c r="N1" s="38"/>
      <c r="O1" s="2"/>
      <c r="P1" s="2"/>
      <c r="Q1" s="2"/>
    </row>
    <row r="2" spans="1:18" ht="15" x14ac:dyDescent="0.2">
      <c r="A2" s="39" t="s">
        <v>75</v>
      </c>
      <c r="B2" s="37" t="s">
        <v>18</v>
      </c>
      <c r="C2" s="40">
        <v>43953</v>
      </c>
      <c r="D2" s="40">
        <v>43925</v>
      </c>
      <c r="E2" s="40">
        <v>43946</v>
      </c>
      <c r="F2" s="40">
        <v>43946</v>
      </c>
      <c r="G2" s="40">
        <v>43925</v>
      </c>
      <c r="H2" s="40">
        <v>43946</v>
      </c>
      <c r="I2" s="40">
        <v>43905</v>
      </c>
      <c r="J2" s="40">
        <v>43905</v>
      </c>
      <c r="K2" s="40">
        <v>43911</v>
      </c>
      <c r="L2" s="40">
        <v>43904</v>
      </c>
      <c r="M2" s="41"/>
      <c r="N2" s="41"/>
      <c r="O2" s="42"/>
      <c r="P2" s="42"/>
      <c r="Q2" s="42"/>
      <c r="R2" s="42"/>
    </row>
    <row r="3" spans="1:18" ht="15" x14ac:dyDescent="0.2">
      <c r="A3" s="3" t="s">
        <v>76</v>
      </c>
      <c r="B3" s="4">
        <v>1</v>
      </c>
      <c r="C3" s="5">
        <v>0</v>
      </c>
      <c r="D3" s="5">
        <v>0</v>
      </c>
      <c r="E3" s="5">
        <v>0</v>
      </c>
      <c r="F3" s="5">
        <v>0</v>
      </c>
      <c r="G3" s="5">
        <v>0</v>
      </c>
      <c r="H3" s="5">
        <v>0</v>
      </c>
      <c r="I3" s="5">
        <v>1</v>
      </c>
      <c r="J3" s="5">
        <v>0</v>
      </c>
      <c r="K3" s="5">
        <v>0</v>
      </c>
      <c r="L3" s="5">
        <v>0</v>
      </c>
      <c r="M3" s="5"/>
      <c r="N3" s="5"/>
      <c r="O3" s="2"/>
    </row>
    <row r="4" spans="1:18" ht="15" x14ac:dyDescent="0.2">
      <c r="A4" s="43"/>
      <c r="B4" s="4">
        <f t="shared" ref="B4:B26" si="0">1+B3</f>
        <v>2</v>
      </c>
      <c r="C4" s="5">
        <v>0</v>
      </c>
      <c r="D4" s="5">
        <v>0</v>
      </c>
      <c r="E4" s="5">
        <v>0</v>
      </c>
      <c r="F4" s="5">
        <v>0</v>
      </c>
      <c r="G4" s="5">
        <v>0</v>
      </c>
      <c r="H4" s="5">
        <v>0</v>
      </c>
      <c r="I4" s="5">
        <v>0</v>
      </c>
      <c r="J4" s="5">
        <v>1</v>
      </c>
      <c r="K4" s="5">
        <v>0</v>
      </c>
      <c r="L4" s="5">
        <v>0</v>
      </c>
      <c r="M4" s="5"/>
      <c r="N4" s="5"/>
      <c r="O4" s="2"/>
    </row>
    <row r="5" spans="1:18" ht="14.5" customHeight="1" x14ac:dyDescent="0.2">
      <c r="A5" s="35"/>
      <c r="B5" s="4">
        <f t="shared" si="0"/>
        <v>3</v>
      </c>
      <c r="C5" s="5">
        <v>0</v>
      </c>
      <c r="D5" s="5">
        <v>0</v>
      </c>
      <c r="E5" s="5">
        <v>0</v>
      </c>
      <c r="F5" s="5">
        <v>0</v>
      </c>
      <c r="G5" s="5">
        <v>0</v>
      </c>
      <c r="H5" s="5">
        <v>0</v>
      </c>
      <c r="I5" s="5">
        <v>0</v>
      </c>
      <c r="J5" s="5">
        <v>0</v>
      </c>
      <c r="K5" s="5">
        <v>0</v>
      </c>
      <c r="L5" s="5">
        <v>0</v>
      </c>
      <c r="M5" s="5"/>
      <c r="N5" s="5"/>
      <c r="P5" s="134"/>
      <c r="Q5" s="134"/>
      <c r="R5" s="134"/>
    </row>
    <row r="6" spans="1:18" ht="15" x14ac:dyDescent="0.2">
      <c r="A6" s="44"/>
      <c r="B6" s="4">
        <f t="shared" si="0"/>
        <v>4</v>
      </c>
      <c r="C6" s="5">
        <v>0</v>
      </c>
      <c r="D6" s="5">
        <v>0</v>
      </c>
      <c r="E6" s="5">
        <v>1</v>
      </c>
      <c r="F6" s="5">
        <v>0</v>
      </c>
      <c r="G6" s="5">
        <v>0</v>
      </c>
      <c r="H6" s="5"/>
      <c r="I6" s="5">
        <v>0</v>
      </c>
      <c r="J6" s="5">
        <v>0</v>
      </c>
      <c r="K6" s="5">
        <v>0</v>
      </c>
      <c r="L6" s="5">
        <v>0</v>
      </c>
      <c r="M6" s="5"/>
      <c r="N6" s="5"/>
      <c r="O6" s="135"/>
      <c r="P6" s="134"/>
      <c r="Q6" s="134"/>
      <c r="R6" s="134"/>
    </row>
    <row r="7" spans="1:18" ht="15" x14ac:dyDescent="0.2">
      <c r="A7" s="156"/>
      <c r="B7" s="4">
        <f t="shared" si="0"/>
        <v>5</v>
      </c>
      <c r="C7" s="5">
        <v>0</v>
      </c>
      <c r="D7" s="5">
        <v>0</v>
      </c>
      <c r="E7" s="5">
        <v>0</v>
      </c>
      <c r="F7" s="5">
        <v>0</v>
      </c>
      <c r="G7" s="5">
        <v>0</v>
      </c>
      <c r="H7" s="5"/>
      <c r="I7" s="5">
        <v>0</v>
      </c>
      <c r="J7" s="5">
        <v>0</v>
      </c>
      <c r="K7" s="5">
        <v>0</v>
      </c>
      <c r="L7" s="5">
        <v>0</v>
      </c>
      <c r="M7" s="5"/>
      <c r="N7" s="5"/>
      <c r="O7" s="135"/>
      <c r="P7" s="134"/>
      <c r="Q7" s="134"/>
      <c r="R7" s="134"/>
    </row>
    <row r="8" spans="1:18" ht="15" x14ac:dyDescent="0.2">
      <c r="A8" s="156"/>
      <c r="B8" s="4">
        <f t="shared" si="0"/>
        <v>6</v>
      </c>
      <c r="C8" s="5">
        <v>0</v>
      </c>
      <c r="D8" s="5">
        <v>0</v>
      </c>
      <c r="E8" s="5">
        <v>0</v>
      </c>
      <c r="F8" s="5">
        <v>0</v>
      </c>
      <c r="G8" s="5">
        <v>1</v>
      </c>
      <c r="H8" s="5"/>
      <c r="I8" s="5">
        <v>0</v>
      </c>
      <c r="J8" s="5">
        <v>0</v>
      </c>
      <c r="K8" s="5">
        <v>0</v>
      </c>
      <c r="L8" s="5">
        <v>0</v>
      </c>
      <c r="M8" s="5"/>
      <c r="N8" s="5"/>
      <c r="O8" s="135"/>
      <c r="P8" s="134"/>
      <c r="Q8" s="134"/>
      <c r="R8" s="134"/>
    </row>
    <row r="9" spans="1:18" ht="15" x14ac:dyDescent="0.2">
      <c r="A9" s="156"/>
      <c r="B9" s="4">
        <f t="shared" si="0"/>
        <v>7</v>
      </c>
      <c r="C9" s="5">
        <v>0</v>
      </c>
      <c r="D9" s="5">
        <v>0</v>
      </c>
      <c r="E9" s="5">
        <v>0</v>
      </c>
      <c r="F9" s="5">
        <v>0</v>
      </c>
      <c r="G9" s="5">
        <v>0</v>
      </c>
      <c r="H9" s="5"/>
      <c r="I9" s="5">
        <v>0</v>
      </c>
      <c r="J9" s="5">
        <v>0</v>
      </c>
      <c r="K9" s="5">
        <v>0</v>
      </c>
      <c r="L9" s="5">
        <v>0</v>
      </c>
      <c r="M9" s="5"/>
      <c r="N9" s="5"/>
      <c r="O9" s="98"/>
      <c r="P9" s="98"/>
      <c r="Q9" s="98"/>
      <c r="R9" s="98"/>
    </row>
    <row r="10" spans="1:18" ht="15" x14ac:dyDescent="0.2">
      <c r="A10" s="156"/>
      <c r="B10" s="4">
        <f t="shared" si="0"/>
        <v>8</v>
      </c>
      <c r="C10" s="5">
        <v>0</v>
      </c>
      <c r="D10" s="5">
        <v>3</v>
      </c>
      <c r="E10" s="5"/>
      <c r="F10" s="5">
        <v>0</v>
      </c>
      <c r="G10" s="5">
        <v>0</v>
      </c>
      <c r="H10" s="5"/>
      <c r="I10" s="5">
        <v>0</v>
      </c>
      <c r="J10" s="5">
        <v>0</v>
      </c>
      <c r="K10" s="5">
        <v>0</v>
      </c>
      <c r="L10" s="5">
        <v>0</v>
      </c>
      <c r="M10" s="5"/>
      <c r="N10" s="5"/>
      <c r="P10" s="98"/>
      <c r="Q10" s="98"/>
      <c r="R10" s="98"/>
    </row>
    <row r="11" spans="1:18" ht="14.5" customHeight="1" x14ac:dyDescent="0.2">
      <c r="A11" s="156"/>
      <c r="B11" s="4">
        <f t="shared" si="0"/>
        <v>9</v>
      </c>
      <c r="C11" s="5">
        <v>0</v>
      </c>
      <c r="D11" s="5">
        <v>3</v>
      </c>
      <c r="E11" s="5"/>
      <c r="F11" s="5">
        <v>2</v>
      </c>
      <c r="G11" s="5">
        <v>0</v>
      </c>
      <c r="H11" s="5"/>
      <c r="I11" s="5">
        <v>0</v>
      </c>
      <c r="J11" s="5"/>
      <c r="K11" s="5">
        <v>0</v>
      </c>
      <c r="L11" s="5">
        <v>0</v>
      </c>
      <c r="M11" s="5"/>
      <c r="N11" s="5"/>
      <c r="P11" s="136"/>
      <c r="Q11" s="136"/>
      <c r="R11" s="136"/>
    </row>
    <row r="12" spans="1:18" ht="14.5" customHeight="1" x14ac:dyDescent="0.2">
      <c r="A12" s="34"/>
      <c r="B12" s="4">
        <f t="shared" si="0"/>
        <v>10</v>
      </c>
      <c r="C12" s="5">
        <v>0</v>
      </c>
      <c r="D12" s="5">
        <v>0</v>
      </c>
      <c r="E12" s="5"/>
      <c r="F12" s="5">
        <v>0</v>
      </c>
      <c r="G12" s="5">
        <v>0</v>
      </c>
      <c r="H12" s="5"/>
      <c r="I12" s="5">
        <v>0</v>
      </c>
      <c r="J12" s="5"/>
      <c r="K12" s="5">
        <v>0</v>
      </c>
      <c r="L12" s="5">
        <v>0</v>
      </c>
      <c r="M12" s="5"/>
      <c r="N12" s="5"/>
      <c r="P12" s="136"/>
      <c r="Q12" s="136"/>
      <c r="R12" s="136"/>
    </row>
    <row r="13" spans="1:18" ht="14.5" customHeight="1" x14ac:dyDescent="0.2">
      <c r="A13" s="36"/>
      <c r="B13" s="4">
        <f t="shared" si="0"/>
        <v>11</v>
      </c>
      <c r="C13" s="5">
        <v>0</v>
      </c>
      <c r="D13" s="5">
        <v>0</v>
      </c>
      <c r="E13" s="5"/>
      <c r="F13" s="5">
        <v>0</v>
      </c>
      <c r="G13" s="5">
        <v>0</v>
      </c>
      <c r="H13" s="5"/>
      <c r="I13" s="5">
        <v>1</v>
      </c>
      <c r="J13" s="5"/>
      <c r="K13" s="5">
        <v>0</v>
      </c>
      <c r="L13" s="5">
        <v>0</v>
      </c>
      <c r="M13" s="5"/>
      <c r="N13" s="5"/>
      <c r="P13" s="137"/>
      <c r="Q13" s="137"/>
      <c r="R13" s="137"/>
    </row>
    <row r="14" spans="1:18" ht="14.5" customHeight="1" x14ac:dyDescent="0.2">
      <c r="B14" s="4">
        <f t="shared" si="0"/>
        <v>12</v>
      </c>
      <c r="C14" s="5">
        <v>0</v>
      </c>
      <c r="D14" s="5">
        <v>0</v>
      </c>
      <c r="E14" s="5"/>
      <c r="F14" s="5"/>
      <c r="G14" s="5">
        <v>0</v>
      </c>
      <c r="H14" s="5"/>
      <c r="I14" s="5">
        <v>0</v>
      </c>
      <c r="J14" s="5"/>
      <c r="K14" s="5">
        <v>0</v>
      </c>
      <c r="L14" s="5">
        <v>0</v>
      </c>
      <c r="M14" s="5"/>
      <c r="N14" s="5"/>
      <c r="P14" s="137"/>
      <c r="Q14" s="137"/>
      <c r="R14" s="137"/>
    </row>
    <row r="15" spans="1:18" ht="15" x14ac:dyDescent="0.2">
      <c r="B15" s="4">
        <f t="shared" si="0"/>
        <v>13</v>
      </c>
      <c r="C15" s="5"/>
      <c r="D15" s="5">
        <v>0</v>
      </c>
      <c r="E15" s="5"/>
      <c r="F15" s="5"/>
      <c r="G15" s="5">
        <v>0</v>
      </c>
      <c r="H15" s="5"/>
      <c r="I15" s="5">
        <v>1</v>
      </c>
      <c r="J15" s="5"/>
      <c r="K15" s="5">
        <v>0</v>
      </c>
      <c r="L15" s="5">
        <v>0</v>
      </c>
      <c r="M15" s="5"/>
      <c r="N15" s="5"/>
      <c r="O15" s="2"/>
    </row>
    <row r="16" spans="1:18" ht="15" x14ac:dyDescent="0.2">
      <c r="B16" s="4">
        <f t="shared" si="0"/>
        <v>14</v>
      </c>
      <c r="C16" s="5"/>
      <c r="D16" s="5">
        <v>1</v>
      </c>
      <c r="E16" s="5"/>
      <c r="F16" s="5"/>
      <c r="G16" s="5">
        <v>0</v>
      </c>
      <c r="H16" s="5"/>
      <c r="I16" s="5">
        <v>0</v>
      </c>
      <c r="J16" s="5"/>
      <c r="K16" s="5">
        <v>0</v>
      </c>
      <c r="L16" s="5">
        <v>0</v>
      </c>
      <c r="M16" s="5"/>
      <c r="N16" s="5"/>
      <c r="O16" s="2"/>
    </row>
    <row r="17" spans="2:15" ht="15" x14ac:dyDescent="0.2">
      <c r="B17" s="4">
        <f t="shared" si="0"/>
        <v>15</v>
      </c>
      <c r="C17" s="5"/>
      <c r="D17" s="5">
        <v>2</v>
      </c>
      <c r="E17" s="5"/>
      <c r="F17" s="5"/>
      <c r="G17" s="5">
        <v>0</v>
      </c>
      <c r="H17" s="5"/>
      <c r="I17" s="5">
        <v>0</v>
      </c>
      <c r="J17" s="5"/>
      <c r="K17" s="5">
        <v>0</v>
      </c>
      <c r="L17" s="5">
        <v>1</v>
      </c>
      <c r="M17" s="5"/>
      <c r="N17" s="5"/>
      <c r="O17" s="2"/>
    </row>
    <row r="18" spans="2:15" ht="15" x14ac:dyDescent="0.2">
      <c r="B18" s="4">
        <f t="shared" si="0"/>
        <v>16</v>
      </c>
      <c r="C18" s="5"/>
      <c r="D18" s="5">
        <v>0</v>
      </c>
      <c r="E18" s="5"/>
      <c r="F18" s="5"/>
      <c r="G18" s="5">
        <v>2</v>
      </c>
      <c r="H18" s="5"/>
      <c r="I18" s="5">
        <v>0</v>
      </c>
      <c r="J18" s="5"/>
      <c r="K18" s="5">
        <v>0</v>
      </c>
      <c r="L18" s="5">
        <v>0</v>
      </c>
      <c r="M18" s="5"/>
      <c r="N18" s="5"/>
      <c r="O18" s="2"/>
    </row>
    <row r="19" spans="2:15" ht="15" x14ac:dyDescent="0.2">
      <c r="B19" s="4">
        <f t="shared" si="0"/>
        <v>17</v>
      </c>
      <c r="C19" s="5"/>
      <c r="D19" s="5">
        <v>0</v>
      </c>
      <c r="E19" s="5"/>
      <c r="F19" s="5"/>
      <c r="G19" s="5">
        <v>2</v>
      </c>
      <c r="H19" s="5"/>
      <c r="I19" s="5">
        <v>0</v>
      </c>
      <c r="J19" s="5"/>
      <c r="K19" s="5">
        <v>0</v>
      </c>
      <c r="L19" s="5">
        <v>0</v>
      </c>
      <c r="M19" s="5"/>
      <c r="N19" s="5"/>
      <c r="O19" s="2"/>
    </row>
    <row r="20" spans="2:15" ht="15" x14ac:dyDescent="0.2">
      <c r="B20" s="4">
        <f t="shared" si="0"/>
        <v>18</v>
      </c>
      <c r="C20" s="5"/>
      <c r="D20" s="5">
        <v>0</v>
      </c>
      <c r="E20" s="5"/>
      <c r="F20" s="5"/>
      <c r="G20" s="5">
        <v>1</v>
      </c>
      <c r="H20" s="5"/>
      <c r="I20" s="5">
        <v>0</v>
      </c>
      <c r="J20" s="5"/>
      <c r="K20" s="5">
        <v>0</v>
      </c>
      <c r="L20" s="5">
        <v>0</v>
      </c>
      <c r="M20" s="5"/>
      <c r="N20" s="5"/>
      <c r="O20" s="2"/>
    </row>
    <row r="21" spans="2:15" ht="15" x14ac:dyDescent="0.2">
      <c r="B21" s="4">
        <f t="shared" si="0"/>
        <v>19</v>
      </c>
      <c r="C21" s="5"/>
      <c r="D21" s="5"/>
      <c r="E21" s="5"/>
      <c r="F21" s="5"/>
      <c r="G21" s="5">
        <v>0</v>
      </c>
      <c r="H21" s="5"/>
      <c r="I21" s="5">
        <v>0</v>
      </c>
      <c r="J21" s="5"/>
      <c r="K21" s="5">
        <v>0</v>
      </c>
      <c r="L21" s="5">
        <v>0</v>
      </c>
      <c r="M21" s="5"/>
      <c r="N21" s="5"/>
      <c r="O21" s="2"/>
    </row>
    <row r="22" spans="2:15" ht="15" x14ac:dyDescent="0.2">
      <c r="B22" s="4">
        <f t="shared" si="0"/>
        <v>20</v>
      </c>
      <c r="C22" s="5"/>
      <c r="D22" s="5"/>
      <c r="E22" s="5"/>
      <c r="F22" s="5"/>
      <c r="G22" s="5">
        <v>1</v>
      </c>
      <c r="H22" s="5"/>
      <c r="I22" s="5">
        <v>0</v>
      </c>
      <c r="J22" s="5"/>
      <c r="K22" s="5">
        <v>0</v>
      </c>
      <c r="L22" s="5">
        <v>0</v>
      </c>
      <c r="M22" s="5"/>
      <c r="N22" s="5"/>
      <c r="O22" s="2"/>
    </row>
    <row r="23" spans="2:15" ht="15" x14ac:dyDescent="0.2">
      <c r="B23" s="4">
        <f t="shared" si="0"/>
        <v>21</v>
      </c>
      <c r="C23" s="5"/>
      <c r="D23" s="5"/>
      <c r="E23" s="5"/>
      <c r="F23" s="5"/>
      <c r="G23" s="5"/>
      <c r="H23" s="5"/>
      <c r="I23" s="5">
        <v>0</v>
      </c>
      <c r="J23" s="5"/>
      <c r="K23" s="5">
        <v>0</v>
      </c>
      <c r="L23" s="5">
        <v>0</v>
      </c>
      <c r="M23" s="5"/>
      <c r="N23" s="5"/>
      <c r="O23" s="2"/>
    </row>
    <row r="24" spans="2:15" ht="15" x14ac:dyDescent="0.2">
      <c r="B24" s="4">
        <f t="shared" si="0"/>
        <v>22</v>
      </c>
      <c r="C24" s="5"/>
      <c r="D24" s="5"/>
      <c r="E24" s="5"/>
      <c r="F24" s="5"/>
      <c r="G24" s="5"/>
      <c r="H24" s="5"/>
      <c r="I24" s="5">
        <v>0</v>
      </c>
      <c r="J24" s="5"/>
      <c r="K24" s="5">
        <v>0</v>
      </c>
      <c r="L24" s="5"/>
      <c r="M24" s="5"/>
      <c r="N24" s="5"/>
      <c r="O24" s="2"/>
    </row>
    <row r="25" spans="2:15" ht="15" x14ac:dyDescent="0.2">
      <c r="B25" s="4">
        <f t="shared" si="0"/>
        <v>23</v>
      </c>
      <c r="C25" s="5"/>
      <c r="D25" s="5"/>
      <c r="E25" s="5"/>
      <c r="F25" s="5"/>
      <c r="G25" s="5"/>
      <c r="H25" s="5"/>
      <c r="I25" s="5">
        <v>0</v>
      </c>
      <c r="J25" s="5"/>
      <c r="K25" s="5">
        <v>0</v>
      </c>
      <c r="L25" s="5"/>
      <c r="M25" s="5"/>
      <c r="N25" s="5"/>
      <c r="O25" s="2"/>
    </row>
    <row r="26" spans="2:15" ht="15" x14ac:dyDescent="0.2">
      <c r="B26" s="4">
        <f t="shared" si="0"/>
        <v>24</v>
      </c>
      <c r="C26" s="5"/>
      <c r="D26" s="5"/>
      <c r="E26" s="5"/>
      <c r="F26" s="5"/>
      <c r="G26" s="5"/>
      <c r="H26" s="5"/>
      <c r="I26" s="5">
        <v>0</v>
      </c>
      <c r="J26" s="5"/>
      <c r="K26" s="5">
        <v>0</v>
      </c>
      <c r="L26" s="5"/>
      <c r="M26" s="5"/>
      <c r="N26" s="5"/>
      <c r="O26" s="2"/>
    </row>
    <row r="27" spans="2:15" ht="15" x14ac:dyDescent="0.2">
      <c r="B27" s="4">
        <v>25</v>
      </c>
      <c r="C27" s="5"/>
      <c r="D27" s="5"/>
      <c r="E27" s="5"/>
      <c r="F27" s="5"/>
      <c r="G27" s="5"/>
      <c r="H27" s="5"/>
      <c r="I27" s="5">
        <v>0</v>
      </c>
      <c r="J27" s="5"/>
      <c r="K27" s="5">
        <v>0</v>
      </c>
      <c r="L27" s="5"/>
      <c r="M27" s="5"/>
      <c r="N27" s="5"/>
      <c r="O27" s="2"/>
    </row>
    <row r="28" spans="2:15" ht="15" x14ac:dyDescent="0.2">
      <c r="B28" s="4">
        <v>26</v>
      </c>
      <c r="C28" s="5"/>
      <c r="D28" s="5"/>
      <c r="E28" s="5"/>
      <c r="F28" s="5"/>
      <c r="G28" s="5"/>
      <c r="H28" s="5"/>
      <c r="I28" s="5">
        <v>0</v>
      </c>
      <c r="J28" s="5"/>
      <c r="K28" s="5">
        <v>0</v>
      </c>
      <c r="L28" s="5"/>
      <c r="M28" s="5"/>
      <c r="N28" s="5"/>
      <c r="O28" s="2"/>
    </row>
    <row r="29" spans="2:15" ht="15" x14ac:dyDescent="0.2">
      <c r="B29" s="4">
        <v>27</v>
      </c>
      <c r="C29" s="5"/>
      <c r="D29" s="5"/>
      <c r="E29" s="5"/>
      <c r="F29" s="5"/>
      <c r="G29" s="5"/>
      <c r="H29" s="5"/>
      <c r="I29" s="5">
        <v>0</v>
      </c>
      <c r="J29" s="5"/>
      <c r="K29" s="5">
        <v>0</v>
      </c>
      <c r="L29" s="5"/>
      <c r="M29" s="5"/>
      <c r="N29" s="5"/>
      <c r="O29" s="2"/>
    </row>
    <row r="30" spans="2:15" ht="15" x14ac:dyDescent="0.2">
      <c r="B30" s="4">
        <v>28</v>
      </c>
      <c r="C30" s="5"/>
      <c r="D30" s="5"/>
      <c r="E30" s="5"/>
      <c r="F30" s="5"/>
      <c r="G30" s="5"/>
      <c r="H30" s="5"/>
      <c r="I30" s="5">
        <v>0</v>
      </c>
      <c r="J30" s="5"/>
      <c r="K30" s="5">
        <v>0</v>
      </c>
      <c r="L30" s="5"/>
      <c r="M30" s="5"/>
      <c r="N30" s="5"/>
      <c r="O30" s="2"/>
    </row>
    <row r="31" spans="2:15" ht="15" x14ac:dyDescent="0.2">
      <c r="B31" s="4">
        <v>29</v>
      </c>
      <c r="C31" s="5"/>
      <c r="D31" s="5"/>
      <c r="E31" s="5"/>
      <c r="F31" s="5"/>
      <c r="G31" s="5"/>
      <c r="H31" s="5"/>
      <c r="I31" s="5">
        <v>0</v>
      </c>
      <c r="J31" s="5"/>
      <c r="K31" s="5">
        <v>0</v>
      </c>
      <c r="L31" s="5"/>
      <c r="M31" s="5"/>
      <c r="N31" s="5"/>
      <c r="O31" s="2"/>
    </row>
    <row r="32" spans="2:15" ht="15" x14ac:dyDescent="0.2">
      <c r="B32" s="4">
        <v>30</v>
      </c>
      <c r="C32" s="5"/>
      <c r="D32" s="5"/>
      <c r="E32" s="5"/>
      <c r="F32" s="5"/>
      <c r="G32" s="5"/>
      <c r="H32" s="5"/>
      <c r="I32" s="5"/>
      <c r="J32" s="5"/>
      <c r="K32" s="5">
        <v>0</v>
      </c>
      <c r="L32" s="5"/>
      <c r="M32" s="5"/>
      <c r="N32" s="5"/>
      <c r="O32" s="2"/>
    </row>
    <row r="33" spans="2:18" ht="15" x14ac:dyDescent="0.2">
      <c r="B33" s="4">
        <v>31</v>
      </c>
      <c r="C33" s="5"/>
      <c r="D33" s="5"/>
      <c r="E33" s="5"/>
      <c r="F33" s="5"/>
      <c r="G33" s="5"/>
      <c r="H33" s="5"/>
      <c r="I33" s="5"/>
      <c r="J33" s="5"/>
      <c r="K33" s="5">
        <v>0</v>
      </c>
      <c r="L33" s="5"/>
      <c r="M33" s="5"/>
      <c r="N33" s="5"/>
      <c r="O33" s="2"/>
    </row>
    <row r="34" spans="2:18" ht="15" x14ac:dyDescent="0.2">
      <c r="B34" s="4">
        <v>32</v>
      </c>
      <c r="C34" s="5"/>
      <c r="D34" s="5"/>
      <c r="E34" s="5"/>
      <c r="F34" s="5"/>
      <c r="G34" s="5"/>
      <c r="H34" s="5"/>
      <c r="I34" s="5"/>
      <c r="J34" s="5"/>
      <c r="K34" s="5">
        <v>1</v>
      </c>
      <c r="L34" s="5"/>
      <c r="M34" s="5"/>
      <c r="N34" s="5"/>
      <c r="O34" s="2"/>
    </row>
    <row r="35" spans="2:18" ht="15" x14ac:dyDescent="0.2">
      <c r="B35" s="4">
        <v>33</v>
      </c>
      <c r="C35" s="5"/>
      <c r="D35" s="5"/>
      <c r="E35" s="5"/>
      <c r="F35" s="5"/>
      <c r="G35" s="5"/>
      <c r="H35" s="5"/>
      <c r="I35" s="5"/>
      <c r="J35" s="5"/>
      <c r="K35" s="5">
        <v>0</v>
      </c>
      <c r="L35" s="5"/>
      <c r="M35" s="5"/>
      <c r="N35" s="5"/>
      <c r="O35" s="2"/>
    </row>
    <row r="36" spans="2:18" ht="15" x14ac:dyDescent="0.2">
      <c r="B36" s="4">
        <v>34</v>
      </c>
      <c r="C36" s="5"/>
      <c r="D36" s="5"/>
      <c r="E36" s="5"/>
      <c r="F36" s="5"/>
      <c r="G36" s="5"/>
      <c r="H36" s="5"/>
      <c r="I36" s="5"/>
      <c r="J36" s="5"/>
      <c r="K36" s="5">
        <v>0</v>
      </c>
      <c r="L36" s="5"/>
      <c r="M36" s="5"/>
      <c r="N36" s="5"/>
      <c r="O36" s="2"/>
    </row>
    <row r="37" spans="2:18" ht="15" x14ac:dyDescent="0.2">
      <c r="B37" s="4">
        <v>35</v>
      </c>
      <c r="C37" s="5"/>
      <c r="D37" s="5"/>
      <c r="E37" s="5"/>
      <c r="F37" s="5"/>
      <c r="G37" s="5"/>
      <c r="H37" s="5"/>
      <c r="I37" s="5"/>
      <c r="J37" s="5"/>
      <c r="K37" s="5">
        <v>0</v>
      </c>
      <c r="L37" s="5"/>
      <c r="M37" s="5"/>
      <c r="N37" s="5"/>
      <c r="O37" s="2"/>
    </row>
    <row r="38" spans="2:18" ht="15" x14ac:dyDescent="0.2">
      <c r="B38" s="4">
        <v>36</v>
      </c>
      <c r="C38" s="5"/>
      <c r="D38" s="5"/>
      <c r="E38" s="5"/>
      <c r="F38" s="5"/>
      <c r="G38" s="5"/>
      <c r="H38" s="5"/>
      <c r="I38" s="5"/>
      <c r="J38" s="5"/>
      <c r="K38" s="5">
        <v>0</v>
      </c>
      <c r="L38" s="5"/>
      <c r="M38" s="5"/>
      <c r="N38" s="5"/>
      <c r="O38" s="2"/>
    </row>
    <row r="39" spans="2:18" ht="15" x14ac:dyDescent="0.2">
      <c r="B39" s="4">
        <v>37</v>
      </c>
      <c r="C39" s="5"/>
      <c r="D39" s="5"/>
      <c r="E39" s="5"/>
      <c r="F39" s="5"/>
      <c r="G39" s="5"/>
      <c r="H39" s="5"/>
      <c r="I39" s="5"/>
      <c r="J39" s="5"/>
      <c r="K39" s="5">
        <v>0</v>
      </c>
      <c r="L39" s="5"/>
      <c r="M39" s="5"/>
      <c r="N39" s="5"/>
      <c r="O39" s="2"/>
    </row>
    <row r="40" spans="2:18" ht="15" x14ac:dyDescent="0.2">
      <c r="B40" s="4">
        <v>38</v>
      </c>
      <c r="C40" s="5"/>
      <c r="D40" s="5"/>
      <c r="E40" s="5"/>
      <c r="F40" s="5"/>
      <c r="G40" s="5"/>
      <c r="H40" s="5"/>
      <c r="I40" s="5"/>
      <c r="J40" s="5"/>
      <c r="K40" s="5"/>
      <c r="L40" s="5"/>
      <c r="M40" s="5"/>
      <c r="N40" s="5"/>
      <c r="O40" s="2"/>
    </row>
    <row r="41" spans="2:18" ht="15" x14ac:dyDescent="0.2">
      <c r="B41" s="4">
        <f>1+B40</f>
        <v>39</v>
      </c>
      <c r="C41" s="5"/>
      <c r="D41" s="5"/>
      <c r="E41" s="5"/>
      <c r="F41" s="5"/>
      <c r="G41" s="5"/>
      <c r="H41" s="5"/>
      <c r="I41" s="5"/>
      <c r="J41" s="5"/>
      <c r="K41" s="5"/>
      <c r="L41" s="5"/>
      <c r="M41" s="5"/>
      <c r="N41" s="5"/>
      <c r="O41" s="2"/>
    </row>
    <row r="42" spans="2:18" ht="15" x14ac:dyDescent="0.2">
      <c r="B42" s="4">
        <f>1+B41</f>
        <v>40</v>
      </c>
      <c r="C42" s="5"/>
      <c r="D42" s="5"/>
      <c r="E42" s="5"/>
      <c r="F42" s="5"/>
      <c r="G42" s="5"/>
      <c r="H42" s="5"/>
      <c r="I42" s="5"/>
      <c r="J42" s="5"/>
      <c r="K42" s="5"/>
      <c r="L42" s="5"/>
      <c r="M42" s="5"/>
      <c r="N42" s="5"/>
      <c r="O42" s="2"/>
    </row>
    <row r="43" spans="2:18" ht="15" x14ac:dyDescent="0.2">
      <c r="B43" s="4">
        <f>1+B42</f>
        <v>41</v>
      </c>
      <c r="C43" s="5"/>
      <c r="D43" s="5"/>
      <c r="E43" s="5"/>
      <c r="F43" s="5"/>
      <c r="G43" s="5"/>
      <c r="H43" s="5"/>
      <c r="I43" s="5"/>
      <c r="J43" s="5"/>
      <c r="K43" s="5"/>
      <c r="L43" s="5"/>
      <c r="M43" s="5"/>
      <c r="N43" s="5"/>
      <c r="O43" s="2"/>
    </row>
    <row r="44" spans="2:18" ht="15" x14ac:dyDescent="0.2">
      <c r="B44" s="4">
        <f>1+B43</f>
        <v>42</v>
      </c>
      <c r="C44" s="5"/>
      <c r="D44" s="5"/>
      <c r="E44" s="5"/>
      <c r="F44" s="5"/>
      <c r="G44" s="5"/>
      <c r="H44" s="5"/>
      <c r="I44" s="5"/>
      <c r="J44" s="5"/>
      <c r="K44" s="5"/>
      <c r="L44" s="5"/>
      <c r="M44" s="5"/>
      <c r="N44" s="5"/>
      <c r="O44" s="2"/>
    </row>
    <row r="45" spans="2:18" ht="15" x14ac:dyDescent="0.2">
      <c r="B45" s="4">
        <v>43</v>
      </c>
      <c r="C45" s="5"/>
      <c r="D45" s="5"/>
      <c r="E45" s="5"/>
      <c r="F45" s="5"/>
      <c r="G45" s="5"/>
      <c r="H45" s="5"/>
      <c r="I45" s="5"/>
      <c r="J45" s="5"/>
      <c r="K45" s="5"/>
      <c r="L45" s="5"/>
      <c r="M45" s="5"/>
      <c r="N45" s="5"/>
      <c r="O45" s="2"/>
    </row>
    <row r="46" spans="2:18" ht="15" x14ac:dyDescent="0.2">
      <c r="B46" s="4">
        <v>44</v>
      </c>
      <c r="C46" s="5"/>
      <c r="D46" s="5"/>
      <c r="E46" s="5"/>
      <c r="F46" s="5"/>
      <c r="G46" s="5"/>
      <c r="H46" s="5"/>
      <c r="I46" s="5"/>
      <c r="J46" s="5"/>
      <c r="K46" s="5"/>
      <c r="L46" s="5"/>
      <c r="M46" s="5"/>
      <c r="N46" s="5"/>
      <c r="O46" s="2"/>
    </row>
    <row r="47" spans="2:18" ht="15" x14ac:dyDescent="0.2">
      <c r="B47" s="4">
        <v>45</v>
      </c>
      <c r="C47" s="5"/>
      <c r="D47" s="5"/>
      <c r="E47" s="5"/>
      <c r="F47" s="5"/>
      <c r="G47" s="5"/>
      <c r="H47" s="5"/>
      <c r="I47" s="5"/>
      <c r="J47" s="5"/>
      <c r="K47" s="5"/>
      <c r="L47" s="5"/>
      <c r="M47" s="5"/>
      <c r="N47" s="5"/>
      <c r="O47" s="2"/>
    </row>
    <row r="48" spans="2:18" ht="16" x14ac:dyDescent="0.2">
      <c r="B48" s="4">
        <v>46</v>
      </c>
      <c r="C48" s="5"/>
      <c r="D48" s="5"/>
      <c r="E48" s="5"/>
      <c r="F48" s="5"/>
      <c r="G48" s="5"/>
      <c r="H48" s="5"/>
      <c r="I48" s="5"/>
      <c r="J48" s="5"/>
      <c r="K48" s="5"/>
      <c r="L48" s="5"/>
      <c r="M48" s="5"/>
      <c r="N48" s="5"/>
      <c r="O48" s="2"/>
      <c r="R48" s="45"/>
    </row>
    <row r="49" spans="2:23" ht="16" x14ac:dyDescent="0.2">
      <c r="B49" s="4">
        <v>47</v>
      </c>
      <c r="C49" s="5"/>
      <c r="D49" s="5"/>
      <c r="E49" s="5"/>
      <c r="F49" s="5"/>
      <c r="G49" s="5"/>
      <c r="H49" s="5"/>
      <c r="I49" s="5"/>
      <c r="J49" s="5"/>
      <c r="K49" s="5"/>
      <c r="L49" s="5"/>
      <c r="M49" s="5"/>
      <c r="N49" s="5"/>
      <c r="O49" s="2"/>
      <c r="S49" s="46"/>
      <c r="T49" s="46"/>
      <c r="U49" s="46"/>
      <c r="V49" s="46"/>
    </row>
    <row r="50" spans="2:23" ht="16" x14ac:dyDescent="0.2">
      <c r="B50" s="4">
        <v>48</v>
      </c>
      <c r="C50" s="5"/>
      <c r="D50" s="5"/>
      <c r="E50" s="5"/>
      <c r="F50" s="5"/>
      <c r="G50" s="5"/>
      <c r="H50" s="5"/>
      <c r="I50" s="5"/>
      <c r="J50" s="5"/>
      <c r="K50" s="5"/>
      <c r="L50" s="5"/>
      <c r="M50" s="5"/>
      <c r="N50" s="5"/>
      <c r="O50" s="2"/>
      <c r="S50" s="47"/>
      <c r="T50" s="45"/>
      <c r="U50" s="45"/>
      <c r="V50" s="45"/>
    </row>
    <row r="51" spans="2:23" ht="16" x14ac:dyDescent="0.2">
      <c r="B51" s="4">
        <v>49</v>
      </c>
      <c r="C51" s="5"/>
      <c r="D51" s="5"/>
      <c r="E51" s="5"/>
      <c r="F51" s="5"/>
      <c r="G51" s="5"/>
      <c r="H51" s="5"/>
      <c r="I51" s="5"/>
      <c r="J51" s="5"/>
      <c r="K51" s="5"/>
      <c r="L51" s="5"/>
      <c r="M51" s="5"/>
      <c r="N51" s="5"/>
      <c r="O51" s="2"/>
      <c r="S51" s="47"/>
      <c r="T51" s="45"/>
      <c r="U51" s="45"/>
      <c r="V51" s="45"/>
    </row>
    <row r="52" spans="2:23" ht="16" x14ac:dyDescent="0.2">
      <c r="B52" s="4">
        <f>1+B51</f>
        <v>50</v>
      </c>
      <c r="C52" s="5"/>
      <c r="D52" s="5"/>
      <c r="E52" s="5"/>
      <c r="F52" s="5"/>
      <c r="G52" s="5"/>
      <c r="H52" s="5"/>
      <c r="I52" s="5"/>
      <c r="J52" s="5"/>
      <c r="K52" s="5"/>
      <c r="L52" s="5"/>
      <c r="M52" s="5"/>
      <c r="N52" s="5"/>
      <c r="O52" s="2"/>
      <c r="V52" s="45"/>
      <c r="W52" s="48"/>
    </row>
    <row r="53" spans="2:23" ht="15" x14ac:dyDescent="0.2">
      <c r="B53" s="4">
        <f>1+B52</f>
        <v>51</v>
      </c>
      <c r="C53" s="5"/>
      <c r="D53" s="5"/>
      <c r="E53" s="5"/>
      <c r="F53" s="5"/>
      <c r="G53" s="5"/>
      <c r="H53" s="5"/>
      <c r="I53" s="5"/>
      <c r="J53" s="5"/>
      <c r="K53" s="5"/>
      <c r="L53" s="5"/>
      <c r="M53" s="5"/>
      <c r="N53" s="5"/>
      <c r="O53" s="2"/>
    </row>
    <row r="54" spans="2:23" ht="15" x14ac:dyDescent="0.2">
      <c r="B54" s="4">
        <f>1+B53</f>
        <v>52</v>
      </c>
      <c r="C54" s="5"/>
      <c r="D54" s="5"/>
      <c r="E54" s="5"/>
      <c r="F54" s="5"/>
      <c r="G54" s="5"/>
      <c r="H54" s="5"/>
      <c r="I54" s="5"/>
      <c r="J54" s="5"/>
      <c r="K54" s="5"/>
      <c r="L54" s="5"/>
      <c r="M54" s="5"/>
      <c r="N54" s="5"/>
      <c r="O54" s="2"/>
    </row>
    <row r="55" spans="2:23" ht="15" x14ac:dyDescent="0.2">
      <c r="B55" s="7" t="s">
        <v>0</v>
      </c>
      <c r="C55" s="8">
        <f t="shared" ref="C55:N55" si="1">SUM(C3:C54)</f>
        <v>0</v>
      </c>
      <c r="D55" s="8">
        <f t="shared" si="1"/>
        <v>9</v>
      </c>
      <c r="E55" s="8">
        <f t="shared" si="1"/>
        <v>1</v>
      </c>
      <c r="F55" s="8">
        <f t="shared" si="1"/>
        <v>2</v>
      </c>
      <c r="G55" s="8">
        <f t="shared" si="1"/>
        <v>7</v>
      </c>
      <c r="H55" s="8">
        <f t="shared" si="1"/>
        <v>0</v>
      </c>
      <c r="I55" s="8">
        <f t="shared" si="1"/>
        <v>3</v>
      </c>
      <c r="J55" s="8">
        <f t="shared" si="1"/>
        <v>1</v>
      </c>
      <c r="K55" s="8">
        <f t="shared" si="1"/>
        <v>1</v>
      </c>
      <c r="L55" s="8">
        <f t="shared" si="1"/>
        <v>1</v>
      </c>
      <c r="M55" s="8">
        <f t="shared" si="1"/>
        <v>0</v>
      </c>
      <c r="N55" s="8">
        <f t="shared" si="1"/>
        <v>0</v>
      </c>
      <c r="O55" s="49">
        <f>SUM(C55:N55)</f>
        <v>25</v>
      </c>
      <c r="P55" s="6" t="s">
        <v>20</v>
      </c>
    </row>
    <row r="56" spans="2:23" ht="16" x14ac:dyDescent="0.2">
      <c r="B56" s="7" t="s">
        <v>1</v>
      </c>
      <c r="C56" s="8">
        <f t="shared" ref="C56:N56" si="2">COUNT(C3:C54)</f>
        <v>12</v>
      </c>
      <c r="D56" s="8">
        <f t="shared" si="2"/>
        <v>18</v>
      </c>
      <c r="E56" s="8">
        <f t="shared" si="2"/>
        <v>7</v>
      </c>
      <c r="F56" s="8">
        <f t="shared" si="2"/>
        <v>11</v>
      </c>
      <c r="G56" s="8">
        <f t="shared" si="2"/>
        <v>20</v>
      </c>
      <c r="H56" s="8">
        <f t="shared" si="2"/>
        <v>3</v>
      </c>
      <c r="I56" s="8">
        <f t="shared" si="2"/>
        <v>29</v>
      </c>
      <c r="J56" s="8">
        <f t="shared" si="2"/>
        <v>8</v>
      </c>
      <c r="K56" s="8">
        <f t="shared" si="2"/>
        <v>37</v>
      </c>
      <c r="L56" s="8">
        <f t="shared" si="2"/>
        <v>21</v>
      </c>
      <c r="M56" s="8">
        <f t="shared" si="2"/>
        <v>0</v>
      </c>
      <c r="N56" s="8">
        <f t="shared" si="2"/>
        <v>0</v>
      </c>
      <c r="O56" s="49">
        <f>SUM(C56:N56)</f>
        <v>166</v>
      </c>
      <c r="P56" s="6" t="s">
        <v>21</v>
      </c>
      <c r="R56" s="50" t="s">
        <v>22</v>
      </c>
      <c r="S56" s="51"/>
      <c r="T56" s="51"/>
      <c r="U56" s="52"/>
      <c r="V56" s="45"/>
      <c r="W56" s="48"/>
    </row>
    <row r="57" spans="2:23" ht="15" x14ac:dyDescent="0.2">
      <c r="B57" s="7" t="s">
        <v>2</v>
      </c>
      <c r="C57" s="8">
        <f t="shared" ref="C57:O57" si="3">C56*4.52</f>
        <v>54.239999999999995</v>
      </c>
      <c r="D57" s="8">
        <f t="shared" si="3"/>
        <v>81.359999999999985</v>
      </c>
      <c r="E57" s="8">
        <f t="shared" si="3"/>
        <v>31.639999999999997</v>
      </c>
      <c r="F57" s="8">
        <f t="shared" si="3"/>
        <v>49.72</v>
      </c>
      <c r="G57" s="8">
        <f t="shared" si="3"/>
        <v>90.399999999999991</v>
      </c>
      <c r="H57" s="8">
        <f t="shared" si="3"/>
        <v>13.559999999999999</v>
      </c>
      <c r="I57" s="8">
        <f t="shared" si="3"/>
        <v>131.07999999999998</v>
      </c>
      <c r="J57" s="8">
        <f t="shared" si="3"/>
        <v>36.159999999999997</v>
      </c>
      <c r="K57" s="8">
        <f t="shared" si="3"/>
        <v>167.23999999999998</v>
      </c>
      <c r="L57" s="8">
        <f t="shared" si="3"/>
        <v>94.919999999999987</v>
      </c>
      <c r="M57" s="8">
        <f t="shared" si="3"/>
        <v>0</v>
      </c>
      <c r="N57" s="8">
        <f t="shared" si="3"/>
        <v>0</v>
      </c>
      <c r="O57" s="8">
        <f t="shared" si="3"/>
        <v>750.31999999999994</v>
      </c>
      <c r="R57" s="53" t="s">
        <v>23</v>
      </c>
      <c r="S57" s="54">
        <v>4</v>
      </c>
      <c r="T57" s="51"/>
      <c r="U57" s="55"/>
    </row>
    <row r="58" spans="2:23" ht="16" x14ac:dyDescent="0.2">
      <c r="B58" s="7" t="s">
        <v>3</v>
      </c>
      <c r="C58" s="8">
        <f t="shared" ref="C58:O58" si="4">C57/1000000</f>
        <v>5.4239999999999996E-5</v>
      </c>
      <c r="D58" s="8">
        <f t="shared" si="4"/>
        <v>8.135999999999998E-5</v>
      </c>
      <c r="E58" s="8">
        <f t="shared" si="4"/>
        <v>3.1639999999999995E-5</v>
      </c>
      <c r="F58" s="8">
        <f t="shared" si="4"/>
        <v>4.9719999999999998E-5</v>
      </c>
      <c r="G58" s="8">
        <f t="shared" si="4"/>
        <v>9.0399999999999988E-5</v>
      </c>
      <c r="H58" s="8">
        <f t="shared" si="4"/>
        <v>1.3559999999999999E-5</v>
      </c>
      <c r="I58" s="8">
        <f t="shared" si="4"/>
        <v>1.3107999999999997E-4</v>
      </c>
      <c r="J58" s="8">
        <f t="shared" si="4"/>
        <v>3.6159999999999999E-5</v>
      </c>
      <c r="K58" s="8">
        <f t="shared" si="4"/>
        <v>1.6723999999999998E-4</v>
      </c>
      <c r="L58" s="8">
        <f t="shared" si="4"/>
        <v>9.4919999999999992E-5</v>
      </c>
      <c r="M58" s="8">
        <f t="shared" si="4"/>
        <v>0</v>
      </c>
      <c r="N58" s="8">
        <f t="shared" si="4"/>
        <v>0</v>
      </c>
      <c r="O58" s="8">
        <f t="shared" si="4"/>
        <v>7.5031999999999996E-4</v>
      </c>
      <c r="P58" s="56"/>
      <c r="Q58" s="2"/>
      <c r="R58" s="53" t="s">
        <v>24</v>
      </c>
      <c r="S58" s="57">
        <f>O56</f>
        <v>166</v>
      </c>
      <c r="T58" s="51"/>
      <c r="U58" s="55"/>
      <c r="V58" s="58"/>
      <c r="W58" s="48"/>
    </row>
    <row r="59" spans="2:23" ht="15" x14ac:dyDescent="0.2">
      <c r="B59" s="7" t="s">
        <v>4</v>
      </c>
      <c r="C59" s="9">
        <f>C55/C57</f>
        <v>0</v>
      </c>
      <c r="D59" s="9">
        <f t="shared" ref="D59:L59" si="5">D55/D57</f>
        <v>0.11061946902654869</v>
      </c>
      <c r="E59" s="9">
        <f t="shared" si="5"/>
        <v>3.160556257901391E-2</v>
      </c>
      <c r="F59" s="9">
        <f t="shared" si="5"/>
        <v>4.0225261464199517E-2</v>
      </c>
      <c r="G59" s="9">
        <f t="shared" si="5"/>
        <v>7.743362831858408E-2</v>
      </c>
      <c r="H59" s="9">
        <f t="shared" si="5"/>
        <v>0</v>
      </c>
      <c r="I59" s="9">
        <f t="shared" si="5"/>
        <v>2.2886786695148004E-2</v>
      </c>
      <c r="J59" s="9">
        <f t="shared" si="5"/>
        <v>2.7654867256637169E-2</v>
      </c>
      <c r="K59" s="9">
        <f t="shared" si="5"/>
        <v>5.9794307581918209E-3</v>
      </c>
      <c r="L59" s="9">
        <f t="shared" si="5"/>
        <v>1.0535187526337969E-2</v>
      </c>
      <c r="M59" s="9"/>
      <c r="N59" s="9"/>
      <c r="O59" s="9">
        <f>O55/O57</f>
        <v>3.3319117176671291E-2</v>
      </c>
      <c r="Q59" s="59"/>
      <c r="R59" s="53" t="s">
        <v>25</v>
      </c>
      <c r="S59" s="54">
        <f>SUM(C55:N55)</f>
        <v>25</v>
      </c>
      <c r="T59" s="51"/>
      <c r="U59" s="55"/>
    </row>
    <row r="60" spans="2:23" ht="15" x14ac:dyDescent="0.2">
      <c r="B60" s="7" t="s">
        <v>5</v>
      </c>
      <c r="C60" s="9">
        <f>DAYS360($A68,C2)</f>
        <v>168</v>
      </c>
      <c r="D60" s="9">
        <f t="shared" ref="D60:L60" si="6">DAYS360($A68,D2)</f>
        <v>140</v>
      </c>
      <c r="E60" s="9">
        <f t="shared" si="6"/>
        <v>161</v>
      </c>
      <c r="F60" s="9">
        <f t="shared" si="6"/>
        <v>161</v>
      </c>
      <c r="G60" s="9">
        <f t="shared" si="6"/>
        <v>140</v>
      </c>
      <c r="H60" s="9">
        <f t="shared" si="6"/>
        <v>161</v>
      </c>
      <c r="I60" s="9">
        <f t="shared" si="6"/>
        <v>121</v>
      </c>
      <c r="J60" s="9">
        <f t="shared" si="6"/>
        <v>121</v>
      </c>
      <c r="K60" s="9">
        <f t="shared" si="6"/>
        <v>127</v>
      </c>
      <c r="L60" s="9">
        <f t="shared" si="6"/>
        <v>120</v>
      </c>
      <c r="M60" s="9"/>
      <c r="N60" s="9"/>
      <c r="O60" s="60">
        <f>AVERAGE(C60:N60)</f>
        <v>142</v>
      </c>
      <c r="P60" s="61"/>
      <c r="Q60" s="62"/>
      <c r="R60" s="53" t="s">
        <v>26</v>
      </c>
      <c r="S60" s="63">
        <f>AVERAGE(C55:L55)</f>
        <v>2.5</v>
      </c>
      <c r="T60" s="51"/>
      <c r="U60" s="55"/>
    </row>
    <row r="61" spans="2:23" ht="15" x14ac:dyDescent="0.2">
      <c r="B61" s="10" t="s">
        <v>6</v>
      </c>
      <c r="C61" s="11" t="str">
        <f>C1</f>
        <v>127A</v>
      </c>
      <c r="D61" s="11" t="str">
        <f t="shared" ref="D61:L61" si="7">D1</f>
        <v>127A</v>
      </c>
      <c r="E61" s="11" t="str">
        <f t="shared" si="7"/>
        <v>127A</v>
      </c>
      <c r="F61" s="11" t="str">
        <f t="shared" si="7"/>
        <v>127B</v>
      </c>
      <c r="G61" s="11" t="str">
        <f t="shared" si="7"/>
        <v>127B</v>
      </c>
      <c r="H61" s="11" t="str">
        <f t="shared" si="7"/>
        <v>127B</v>
      </c>
      <c r="I61" s="11" t="str">
        <f t="shared" si="7"/>
        <v>127C</v>
      </c>
      <c r="J61" s="11" t="str">
        <f t="shared" si="7"/>
        <v>127C</v>
      </c>
      <c r="K61" s="11" t="str">
        <f t="shared" si="7"/>
        <v>127D</v>
      </c>
      <c r="L61" s="11" t="str">
        <f t="shared" si="7"/>
        <v>127D</v>
      </c>
      <c r="M61" s="38"/>
      <c r="N61" s="38"/>
      <c r="O61" s="12"/>
      <c r="P61" s="61"/>
      <c r="Q61" s="62"/>
      <c r="R61" s="53" t="s">
        <v>27</v>
      </c>
      <c r="S61" s="63">
        <f>AVERAGE(C59:L59)</f>
        <v>3.2694019362466117E-2</v>
      </c>
      <c r="T61" s="51"/>
      <c r="U61" s="55"/>
    </row>
    <row r="62" spans="2:23" ht="17" x14ac:dyDescent="0.2">
      <c r="C62" s="64"/>
      <c r="D62" s="64"/>
      <c r="E62" s="64"/>
      <c r="F62" s="64"/>
      <c r="G62" s="64"/>
      <c r="H62" s="64"/>
      <c r="I62" s="64"/>
      <c r="J62" s="64"/>
      <c r="K62" s="64"/>
      <c r="L62" s="64"/>
      <c r="M62" s="64"/>
      <c r="N62" s="64"/>
      <c r="P62" s="61"/>
      <c r="Q62" s="62"/>
      <c r="R62" s="53" t="s">
        <v>28</v>
      </c>
      <c r="S62" s="65">
        <f>VAR(C59:L59)</f>
        <v>1.2884409337756474E-3</v>
      </c>
      <c r="T62" s="51"/>
      <c r="U62" s="55"/>
    </row>
    <row r="63" spans="2:23" ht="16" x14ac:dyDescent="0.2">
      <c r="B63" s="13" t="s">
        <v>7</v>
      </c>
      <c r="C63" s="169"/>
      <c r="D63" s="169"/>
      <c r="E63" s="169"/>
      <c r="F63" s="169"/>
      <c r="G63" s="169"/>
      <c r="H63" s="169"/>
      <c r="K63" s="167"/>
      <c r="L63" s="167"/>
      <c r="O63" s="32"/>
      <c r="P63" s="61"/>
      <c r="Q63" s="62"/>
      <c r="R63" s="53"/>
      <c r="S63" s="65"/>
      <c r="T63" s="51"/>
      <c r="U63" s="55"/>
    </row>
    <row r="64" spans="2:23" ht="16" x14ac:dyDescent="0.2">
      <c r="B64" s="14" t="s">
        <v>8</v>
      </c>
      <c r="C64" s="169">
        <f>SUM(C58:L58)</f>
        <v>7.5031999999999985E-4</v>
      </c>
      <c r="D64" s="169"/>
      <c r="E64" s="169"/>
      <c r="F64" s="169"/>
      <c r="G64" s="169"/>
      <c r="H64" s="169"/>
      <c r="K64" s="167"/>
      <c r="L64" s="167"/>
      <c r="O64" s="32"/>
      <c r="P64" s="66"/>
      <c r="Q64" s="67"/>
      <c r="R64" s="53" t="s">
        <v>29</v>
      </c>
      <c r="S64" s="68">
        <f>SQRT(((S61+S61^2/(S61^2/(S62-S61))))/S58)</f>
        <v>2.785981401973542E-3</v>
      </c>
      <c r="T64" s="51"/>
      <c r="U64" s="55"/>
    </row>
    <row r="65" spans="1:25" ht="16" x14ac:dyDescent="0.2">
      <c r="A65" s="15"/>
      <c r="B65" s="14" t="s">
        <v>9</v>
      </c>
      <c r="C65" s="170">
        <f>SUM(C55:L55)</f>
        <v>25</v>
      </c>
      <c r="D65" s="170"/>
      <c r="E65" s="170"/>
      <c r="F65" s="170"/>
      <c r="G65" s="170"/>
      <c r="H65" s="170"/>
      <c r="K65" s="167"/>
      <c r="L65" s="167"/>
      <c r="O65" s="32"/>
      <c r="P65" s="12"/>
      <c r="Q65" s="12"/>
      <c r="U65" s="55"/>
    </row>
    <row r="66" spans="1:25" ht="17" thickBot="1" x14ac:dyDescent="0.25">
      <c r="B66" s="14" t="s">
        <v>10</v>
      </c>
      <c r="C66" s="170">
        <f>AVERAGE(C60:L60)</f>
        <v>142</v>
      </c>
      <c r="D66" s="170"/>
      <c r="E66" s="170"/>
      <c r="F66" s="170"/>
      <c r="G66" s="170"/>
      <c r="H66" s="170"/>
      <c r="K66" s="168"/>
      <c r="L66" s="168"/>
      <c r="M66" s="113"/>
      <c r="N66" s="113"/>
      <c r="O66" s="33"/>
      <c r="P66" s="12"/>
      <c r="Q66" s="12"/>
      <c r="R66" s="69"/>
      <c r="S66" s="70"/>
      <c r="T66" s="71"/>
      <c r="U66" s="72"/>
    </row>
    <row r="67" spans="1:25" ht="34" thickTop="1" thickBot="1" x14ac:dyDescent="0.35">
      <c r="A67" s="73" t="s">
        <v>30</v>
      </c>
      <c r="B67" s="16" t="s">
        <v>11</v>
      </c>
      <c r="C67" s="32"/>
      <c r="D67" s="32"/>
      <c r="E67" s="32"/>
      <c r="F67" s="32"/>
      <c r="G67" s="32"/>
      <c r="H67" s="32"/>
      <c r="K67" s="32"/>
      <c r="L67" s="32"/>
      <c r="O67" s="32"/>
      <c r="P67" s="74"/>
      <c r="Q67" s="7"/>
      <c r="R67" s="75" t="s">
        <v>31</v>
      </c>
      <c r="S67" s="76"/>
      <c r="T67" s="77"/>
      <c r="U67" s="78"/>
    </row>
    <row r="68" spans="1:25" ht="20" thickTop="1" x14ac:dyDescent="0.25">
      <c r="A68" s="79">
        <v>43783</v>
      </c>
      <c r="B68" s="18">
        <v>10.9</v>
      </c>
      <c r="C68" s="162">
        <f>C65/(B68*C64*C66)</f>
        <v>21.526758739288855</v>
      </c>
      <c r="D68" s="163"/>
      <c r="E68" s="162"/>
      <c r="F68" s="163"/>
      <c r="G68" s="162"/>
      <c r="H68" s="164"/>
      <c r="K68" s="32"/>
      <c r="L68" s="32"/>
      <c r="O68" s="32"/>
      <c r="P68" s="165"/>
      <c r="Q68" s="165"/>
      <c r="R68" s="80" t="s">
        <v>32</v>
      </c>
      <c r="S68" s="81" t="str">
        <f>+A1</f>
        <v>WMZ 9</v>
      </c>
      <c r="T68" s="82"/>
      <c r="U68" s="83"/>
    </row>
    <row r="69" spans="1:25" ht="19" x14ac:dyDescent="0.25">
      <c r="A69" s="79"/>
      <c r="B69" s="84">
        <v>19.8</v>
      </c>
      <c r="C69" s="162">
        <f>C65/(B69*C66*C64)</f>
        <v>11.85058940698225</v>
      </c>
      <c r="D69" s="163"/>
      <c r="E69" s="162"/>
      <c r="F69" s="163"/>
      <c r="G69" s="162"/>
      <c r="H69" s="164"/>
      <c r="K69" s="32"/>
      <c r="L69" s="32"/>
      <c r="O69" s="32"/>
      <c r="P69" s="165"/>
      <c r="Q69" s="165"/>
      <c r="R69" s="80" t="s">
        <v>33</v>
      </c>
      <c r="S69" s="80" t="str">
        <f>A2</f>
        <v>2020:  Grid 127</v>
      </c>
      <c r="T69" s="85"/>
      <c r="U69" s="83"/>
    </row>
    <row r="70" spans="1:25" ht="19" x14ac:dyDescent="0.25">
      <c r="A70" s="17" t="s">
        <v>12</v>
      </c>
      <c r="B70" s="18">
        <v>28.7</v>
      </c>
      <c r="C70" s="162">
        <f>C65/(B70*C64*C66)</f>
        <v>8.1756679532490786</v>
      </c>
      <c r="D70" s="163"/>
      <c r="E70" s="162"/>
      <c r="F70" s="163"/>
      <c r="G70" s="162"/>
      <c r="H70" s="164"/>
      <c r="K70" s="32"/>
      <c r="L70" s="32"/>
      <c r="O70" s="32"/>
      <c r="P70" s="165"/>
      <c r="Q70" s="165"/>
      <c r="R70" s="86" t="s">
        <v>34</v>
      </c>
      <c r="S70" s="87">
        <f>S57</f>
        <v>4</v>
      </c>
      <c r="T70" s="85"/>
      <c r="U70" s="83"/>
    </row>
    <row r="71" spans="1:25" ht="19" x14ac:dyDescent="0.25">
      <c r="A71" s="17"/>
      <c r="B71" s="18"/>
      <c r="C71" s="19"/>
      <c r="D71" s="19"/>
      <c r="E71" s="19"/>
      <c r="F71" s="19"/>
      <c r="G71" s="19"/>
      <c r="H71" s="19"/>
      <c r="K71" s="32"/>
      <c r="L71" s="32"/>
      <c r="M71" s="123"/>
      <c r="N71" s="123"/>
      <c r="O71" s="32"/>
      <c r="P71" s="166"/>
      <c r="Q71" s="166"/>
      <c r="R71" s="80" t="s">
        <v>35</v>
      </c>
      <c r="S71" s="88">
        <f>O56</f>
        <v>166</v>
      </c>
      <c r="T71" s="85"/>
      <c r="U71" s="83"/>
    </row>
    <row r="72" spans="1:25" ht="19" x14ac:dyDescent="0.25">
      <c r="A72" s="17"/>
      <c r="B72" s="21" t="s">
        <v>13</v>
      </c>
      <c r="C72" s="161">
        <f>AVERAGE(C68:C70)</f>
        <v>13.851005366506726</v>
      </c>
      <c r="D72" s="161"/>
      <c r="E72" s="161"/>
      <c r="F72" s="161"/>
      <c r="G72" s="161"/>
      <c r="H72" s="161"/>
      <c r="M72" s="123"/>
      <c r="N72" s="123"/>
      <c r="O72" s="32"/>
      <c r="P72" s="89"/>
      <c r="Q72" s="89"/>
      <c r="R72" s="80" t="s">
        <v>36</v>
      </c>
      <c r="S72" s="88">
        <f>O55</f>
        <v>25</v>
      </c>
      <c r="T72" s="85"/>
      <c r="U72" s="83"/>
    </row>
    <row r="73" spans="1:25" ht="20" thickBot="1" x14ac:dyDescent="0.3">
      <c r="A73" s="22"/>
      <c r="M73" s="123"/>
      <c r="N73" s="123"/>
      <c r="P73" s="159"/>
      <c r="Q73" s="159"/>
      <c r="R73" s="80" t="s">
        <v>37</v>
      </c>
      <c r="S73" s="88"/>
      <c r="T73" s="85" t="s">
        <v>38</v>
      </c>
      <c r="U73" s="83"/>
    </row>
    <row r="74" spans="1:25" ht="29" thickTop="1" thickBot="1" x14ac:dyDescent="0.35">
      <c r="A74" s="23"/>
      <c r="C74" s="138">
        <f>C63</f>
        <v>0</v>
      </c>
      <c r="D74" s="98"/>
      <c r="E74" s="98"/>
      <c r="F74" s="98"/>
      <c r="G74" s="98"/>
      <c r="M74" s="123"/>
      <c r="N74" s="123"/>
      <c r="P74" s="159"/>
      <c r="Q74" s="159"/>
      <c r="R74" s="90" t="s">
        <v>39</v>
      </c>
      <c r="S74" s="91"/>
      <c r="T74" s="85"/>
      <c r="U74" s="92" t="s">
        <v>40</v>
      </c>
      <c r="V74" s="93"/>
      <c r="W74" s="94"/>
      <c r="X74" s="95"/>
      <c r="Y74" s="95"/>
    </row>
    <row r="75" spans="1:25" ht="21" thickTop="1" thickBot="1" x14ac:dyDescent="0.3">
      <c r="B75" s="24" t="s">
        <v>14</v>
      </c>
      <c r="C75" s="25">
        <f>C72/0.386</f>
        <v>35.883433591986339</v>
      </c>
      <c r="D75" s="98"/>
      <c r="F75" s="98"/>
      <c r="G75" s="98"/>
      <c r="M75" s="123"/>
      <c r="N75" s="123"/>
      <c r="P75" s="159"/>
      <c r="Q75" s="159"/>
      <c r="R75" s="86" t="s">
        <v>41</v>
      </c>
      <c r="S75" s="96">
        <f>AVERAGE(C68:L70)</f>
        <v>13.851005366506726</v>
      </c>
      <c r="T75" s="85" t="s">
        <v>38</v>
      </c>
      <c r="U75" s="97">
        <f>S75/0.386</f>
        <v>35.883433591986339</v>
      </c>
      <c r="V75" s="97" t="s">
        <v>42</v>
      </c>
      <c r="W75" s="74"/>
    </row>
    <row r="76" spans="1:25" ht="20" thickBot="1" x14ac:dyDescent="0.3">
      <c r="C76" s="139"/>
      <c r="D76" s="98"/>
      <c r="E76" s="98"/>
      <c r="F76" s="98"/>
      <c r="G76" s="98"/>
      <c r="M76" s="123"/>
      <c r="N76" s="123"/>
      <c r="P76" s="20"/>
      <c r="Q76" s="20"/>
      <c r="R76" s="99" t="s">
        <v>43</v>
      </c>
      <c r="S76" s="100">
        <f>_xlfn.VAR.S(C68:L70)</f>
        <v>47.564154302609325</v>
      </c>
      <c r="T76" s="85" t="s">
        <v>38</v>
      </c>
      <c r="U76" s="101">
        <f>S76/0.386</f>
        <v>123.22319767515368</v>
      </c>
      <c r="V76" s="101" t="s">
        <v>42</v>
      </c>
      <c r="W76" s="74"/>
    </row>
    <row r="77" spans="1:25" ht="19" x14ac:dyDescent="0.25">
      <c r="B77" s="27" t="s">
        <v>15</v>
      </c>
      <c r="C77" s="28">
        <f>C68/0.386</f>
        <v>55.768805024064392</v>
      </c>
      <c r="D77" s="98"/>
      <c r="E77" s="98"/>
      <c r="F77" s="98"/>
      <c r="G77" s="98"/>
      <c r="M77" s="123"/>
      <c r="N77" s="123"/>
      <c r="O77" s="12"/>
      <c r="P77" s="160"/>
      <c r="Q77" s="160"/>
      <c r="R77" s="99" t="s">
        <v>44</v>
      </c>
      <c r="S77" s="100">
        <f>MAX(C68:L70)</f>
        <v>21.526758739288855</v>
      </c>
      <c r="T77" s="85" t="s">
        <v>38</v>
      </c>
      <c r="U77" s="102">
        <f>S77/0.386</f>
        <v>55.768805024064392</v>
      </c>
      <c r="V77" s="101" t="s">
        <v>42</v>
      </c>
      <c r="W77" s="74"/>
    </row>
    <row r="78" spans="1:25" ht="24" x14ac:dyDescent="0.3">
      <c r="B78" s="27" t="s">
        <v>16</v>
      </c>
      <c r="C78" s="29">
        <f>C69/0.386</f>
        <v>30.701008826378885</v>
      </c>
      <c r="D78" s="98"/>
      <c r="E78" s="98"/>
      <c r="F78" s="98"/>
      <c r="G78" s="98"/>
      <c r="O78" s="30"/>
      <c r="P78" s="74"/>
      <c r="Q78" s="71"/>
      <c r="R78" s="99" t="s">
        <v>45</v>
      </c>
      <c r="S78" s="100">
        <f>MIN(C68:L70)</f>
        <v>8.1756679532490786</v>
      </c>
      <c r="T78" s="103" t="s">
        <v>38</v>
      </c>
      <c r="U78" s="102">
        <f>S78/0.386</f>
        <v>21.180486925515748</v>
      </c>
      <c r="V78" s="101" t="s">
        <v>42</v>
      </c>
      <c r="W78" s="74"/>
    </row>
    <row r="79" spans="1:25" ht="25" thickBot="1" x14ac:dyDescent="0.35">
      <c r="B79" s="27" t="s">
        <v>17</v>
      </c>
      <c r="C79" s="26">
        <f>C70/0.386</f>
        <v>21.180486925515748</v>
      </c>
      <c r="D79" s="98"/>
      <c r="E79" s="98"/>
      <c r="F79" s="98"/>
      <c r="G79" s="98"/>
      <c r="O79" s="31"/>
      <c r="P79" s="74"/>
      <c r="Q79" s="71"/>
      <c r="R79" s="104" t="s">
        <v>46</v>
      </c>
      <c r="S79" s="100">
        <f>COUNT(C68:L70)</f>
        <v>3</v>
      </c>
      <c r="T79" s="85"/>
      <c r="U79" s="83"/>
      <c r="V79" s="105"/>
      <c r="W79" s="74"/>
    </row>
    <row r="80" spans="1:25" ht="24" x14ac:dyDescent="0.3">
      <c r="O80" s="31"/>
      <c r="P80" s="74"/>
      <c r="Q80" s="71"/>
      <c r="R80" s="106"/>
      <c r="S80" s="100"/>
      <c r="T80" s="107" t="s">
        <v>47</v>
      </c>
      <c r="U80" s="107" t="s">
        <v>48</v>
      </c>
      <c r="V80" s="105"/>
      <c r="W80" s="74"/>
    </row>
    <row r="81" spans="1:23" ht="19" x14ac:dyDescent="0.25">
      <c r="A81" s="74"/>
      <c r="C81" s="74"/>
      <c r="D81" s="74"/>
      <c r="E81" s="74"/>
      <c r="F81" s="74"/>
      <c r="G81" s="74"/>
      <c r="H81" s="74"/>
      <c r="I81" s="74"/>
      <c r="J81" s="74"/>
      <c r="K81" s="74"/>
      <c r="O81" s="108"/>
      <c r="P81" s="74"/>
      <c r="Q81" s="71"/>
      <c r="R81" s="104" t="s">
        <v>49</v>
      </c>
      <c r="S81" s="109"/>
      <c r="T81" s="101">
        <f>S75-S84</f>
        <v>-3.2826729339793523</v>
      </c>
      <c r="U81" s="101">
        <f>S75+S84</f>
        <v>30.984683666992805</v>
      </c>
      <c r="V81" s="110" t="s">
        <v>38</v>
      </c>
      <c r="W81" s="111"/>
    </row>
    <row r="82" spans="1:23" ht="19" x14ac:dyDescent="0.25">
      <c r="O82" s="112"/>
      <c r="P82" s="113"/>
      <c r="Q82" s="71"/>
      <c r="R82" s="104" t="s">
        <v>50</v>
      </c>
      <c r="S82" s="114"/>
      <c r="T82" s="97">
        <f>T81/0.386</f>
        <v>-8.5043340258532449</v>
      </c>
      <c r="U82" s="97">
        <f>U81/0.386</f>
        <v>80.271201209825918</v>
      </c>
      <c r="V82" s="115" t="s">
        <v>42</v>
      </c>
      <c r="W82" s="74"/>
    </row>
    <row r="83" spans="1:23" ht="24" x14ac:dyDescent="0.3">
      <c r="O83" s="112"/>
      <c r="P83" s="116"/>
      <c r="Q83" s="71"/>
      <c r="R83" s="117" t="s">
        <v>51</v>
      </c>
      <c r="S83" s="118">
        <v>4.3029999999999999</v>
      </c>
    </row>
    <row r="84" spans="1:23" x14ac:dyDescent="0.2">
      <c r="C84" s="113"/>
      <c r="D84" s="113"/>
      <c r="E84" s="113"/>
      <c r="F84" s="113"/>
      <c r="G84" s="113"/>
      <c r="H84" s="113"/>
      <c r="I84" s="113"/>
      <c r="J84" s="113"/>
      <c r="K84" s="113"/>
      <c r="L84" s="113"/>
      <c r="O84" s="112"/>
      <c r="P84" s="119"/>
      <c r="Q84" s="71"/>
      <c r="R84" s="6" t="s">
        <v>52</v>
      </c>
      <c r="S84" s="74">
        <f>S83*S85</f>
        <v>17.133678300486078</v>
      </c>
    </row>
    <row r="85" spans="1:23" s="74" customFormat="1" x14ac:dyDescent="0.2">
      <c r="A85" s="6"/>
      <c r="B85" s="6"/>
      <c r="C85" s="6"/>
      <c r="D85" s="6"/>
      <c r="E85" s="6"/>
      <c r="F85" s="6"/>
      <c r="G85" s="6"/>
      <c r="H85" s="6"/>
      <c r="I85" s="6"/>
      <c r="J85" s="6"/>
      <c r="K85" s="6"/>
      <c r="L85" s="6"/>
      <c r="M85" s="6"/>
      <c r="N85" s="6"/>
      <c r="O85" s="108"/>
      <c r="P85" s="119"/>
      <c r="Q85" s="71"/>
      <c r="R85" s="6" t="s">
        <v>53</v>
      </c>
      <c r="S85" s="74">
        <f>SQRT(S76)/SQRT(S79)</f>
        <v>3.981798350101343</v>
      </c>
    </row>
    <row r="86" spans="1:23" ht="15" x14ac:dyDescent="0.2">
      <c r="O86" s="108"/>
      <c r="P86" s="120"/>
      <c r="S86" s="74"/>
      <c r="T86" s="121"/>
      <c r="U86" s="121"/>
    </row>
    <row r="87" spans="1:23" ht="15" x14ac:dyDescent="0.2">
      <c r="O87" s="108"/>
      <c r="P87" s="120"/>
      <c r="S87" s="74"/>
      <c r="T87" s="121"/>
      <c r="U87" s="121"/>
    </row>
    <row r="88" spans="1:23" ht="15" x14ac:dyDescent="0.2">
      <c r="B88" s="123"/>
      <c r="O88" s="108"/>
      <c r="P88" s="120"/>
      <c r="R88" s="74"/>
      <c r="S88" s="74"/>
      <c r="T88" s="121"/>
      <c r="U88" s="121"/>
      <c r="W88" s="122"/>
    </row>
    <row r="89" spans="1:23" ht="16" x14ac:dyDescent="0.2">
      <c r="B89" s="123"/>
      <c r="C89" s="123"/>
      <c r="D89" s="123"/>
      <c r="E89" s="123"/>
      <c r="F89" s="123"/>
      <c r="G89" s="123"/>
      <c r="H89" s="123"/>
      <c r="I89" s="123"/>
      <c r="J89" s="123"/>
      <c r="K89" s="123"/>
      <c r="L89" s="123"/>
      <c r="O89" s="108"/>
      <c r="P89" s="120"/>
      <c r="R89" s="45"/>
    </row>
    <row r="90" spans="1:23" ht="16" x14ac:dyDescent="0.2">
      <c r="B90" s="123"/>
      <c r="C90" s="123"/>
      <c r="D90" s="123"/>
      <c r="E90" s="123"/>
      <c r="F90" s="123"/>
      <c r="G90" s="123"/>
      <c r="H90" s="123"/>
      <c r="I90" s="123"/>
      <c r="J90" s="123"/>
      <c r="K90" s="123"/>
      <c r="L90" s="123"/>
      <c r="O90" s="108"/>
      <c r="P90" s="120"/>
      <c r="S90" s="46"/>
      <c r="T90" s="46"/>
      <c r="U90" s="46"/>
      <c r="V90" s="46"/>
    </row>
    <row r="91" spans="1:23" ht="16" x14ac:dyDescent="0.2">
      <c r="B91" s="123"/>
      <c r="C91" s="123"/>
      <c r="D91" s="123"/>
      <c r="E91" s="123"/>
      <c r="F91" s="123"/>
      <c r="G91" s="123"/>
      <c r="H91" s="123"/>
      <c r="I91" s="123"/>
      <c r="J91" s="123"/>
      <c r="K91" s="123"/>
      <c r="L91" s="123"/>
      <c r="O91" s="108"/>
      <c r="P91" s="120"/>
      <c r="Q91" s="12"/>
      <c r="S91" s="47"/>
      <c r="T91" s="45"/>
      <c r="U91" s="45"/>
      <c r="V91" s="45"/>
    </row>
    <row r="92" spans="1:23" ht="24" x14ac:dyDescent="0.3">
      <c r="B92" s="123"/>
      <c r="C92" s="123"/>
      <c r="D92" s="123"/>
      <c r="E92" s="123"/>
      <c r="F92" s="123"/>
      <c r="G92" s="123"/>
      <c r="H92" s="123"/>
      <c r="I92" s="123"/>
      <c r="J92" s="123"/>
      <c r="K92" s="123"/>
      <c r="L92" s="123"/>
      <c r="O92" s="108"/>
      <c r="P92" s="120"/>
      <c r="Q92" s="31"/>
      <c r="S92" s="47"/>
      <c r="T92" s="45"/>
      <c r="U92" s="45"/>
      <c r="V92" s="45"/>
    </row>
    <row r="93" spans="1:23" ht="16" x14ac:dyDescent="0.2">
      <c r="B93" s="123"/>
      <c r="C93" s="123"/>
      <c r="D93" s="123"/>
      <c r="E93" s="123"/>
      <c r="F93" s="123"/>
      <c r="G93" s="123"/>
      <c r="H93" s="123"/>
      <c r="I93" s="123"/>
      <c r="J93" s="123"/>
      <c r="K93" s="123"/>
      <c r="L93" s="123"/>
      <c r="O93" s="108"/>
      <c r="P93" s="120"/>
      <c r="Q93" s="119"/>
      <c r="S93" s="47"/>
      <c r="T93" s="45"/>
      <c r="U93" s="45"/>
      <c r="V93" s="45"/>
    </row>
    <row r="94" spans="1:23" ht="16" x14ac:dyDescent="0.2">
      <c r="B94" s="123"/>
      <c r="C94" s="123"/>
      <c r="D94" s="123"/>
      <c r="E94" s="123"/>
      <c r="F94" s="123"/>
      <c r="G94" s="123"/>
      <c r="H94" s="123"/>
      <c r="I94" s="123"/>
      <c r="J94" s="123"/>
      <c r="K94" s="123"/>
      <c r="L94" s="123"/>
      <c r="O94" s="108"/>
      <c r="P94" s="120"/>
      <c r="Q94" s="119"/>
      <c r="S94" s="47"/>
      <c r="T94" s="45"/>
      <c r="U94" s="45"/>
      <c r="V94" s="45"/>
    </row>
    <row r="95" spans="1:23" x14ac:dyDescent="0.2">
      <c r="A95" s="124"/>
      <c r="C95" s="123"/>
      <c r="D95" s="123"/>
      <c r="E95" s="123"/>
      <c r="F95" s="123"/>
      <c r="G95" s="123"/>
      <c r="H95" s="123"/>
      <c r="I95" s="123"/>
      <c r="J95" s="123"/>
      <c r="K95" s="123"/>
      <c r="L95" s="123"/>
      <c r="O95" s="108"/>
      <c r="P95" s="120"/>
      <c r="Q95" s="125"/>
      <c r="R95" s="98"/>
      <c r="T95" s="126"/>
      <c r="U95" s="126"/>
      <c r="V95" s="126"/>
    </row>
    <row r="96" spans="1:23" ht="16" x14ac:dyDescent="0.2">
      <c r="A96" s="124"/>
      <c r="B96" s="71"/>
      <c r="O96" s="108"/>
      <c r="P96" s="120"/>
      <c r="Q96" s="125"/>
      <c r="R96" s="98"/>
      <c r="U96" s="45"/>
      <c r="V96" s="48"/>
    </row>
    <row r="97" spans="1:25" ht="16" x14ac:dyDescent="0.2">
      <c r="A97" s="124"/>
      <c r="B97" s="71"/>
      <c r="O97" s="108"/>
      <c r="P97" s="120"/>
      <c r="Q97" s="125"/>
      <c r="R97" s="98"/>
      <c r="U97" s="45"/>
      <c r="V97" s="48"/>
    </row>
    <row r="98" spans="1:25" x14ac:dyDescent="0.2">
      <c r="A98" s="124"/>
      <c r="O98" s="108"/>
      <c r="P98" s="120"/>
      <c r="Q98" s="125"/>
      <c r="R98" s="98"/>
    </row>
    <row r="99" spans="1:25" ht="16" x14ac:dyDescent="0.2">
      <c r="A99" s="127"/>
      <c r="O99" s="108"/>
      <c r="P99" s="120"/>
      <c r="Q99" s="125"/>
      <c r="R99" s="128"/>
      <c r="U99" s="58"/>
      <c r="V99" s="48"/>
    </row>
    <row r="100" spans="1:25" x14ac:dyDescent="0.2">
      <c r="A100" s="127"/>
      <c r="O100" s="108"/>
      <c r="P100" s="120"/>
      <c r="Q100" s="125"/>
      <c r="R100" s="128"/>
    </row>
    <row r="101" spans="1:25" x14ac:dyDescent="0.2">
      <c r="A101" s="129"/>
      <c r="B101" s="74"/>
      <c r="O101" s="108"/>
      <c r="P101" s="120"/>
      <c r="Q101" s="125"/>
      <c r="R101" s="128"/>
    </row>
    <row r="102" spans="1:25" x14ac:dyDescent="0.2">
      <c r="A102" s="129"/>
      <c r="O102" s="108"/>
      <c r="P102" s="120"/>
      <c r="Q102" s="125"/>
      <c r="R102" s="130"/>
    </row>
    <row r="103" spans="1:25" s="123" customFormat="1" x14ac:dyDescent="0.2">
      <c r="A103" s="129"/>
      <c r="B103" s="6"/>
      <c r="C103" s="6"/>
      <c r="D103" s="6"/>
      <c r="E103" s="6"/>
      <c r="F103" s="6"/>
      <c r="G103" s="6"/>
      <c r="H103" s="6"/>
      <c r="I103" s="6"/>
      <c r="J103" s="6"/>
      <c r="K103" s="6"/>
      <c r="L103" s="6"/>
      <c r="M103" s="6"/>
      <c r="N103" s="6"/>
      <c r="O103" s="108"/>
      <c r="P103" s="120"/>
      <c r="Q103" s="125"/>
      <c r="R103" s="128"/>
      <c r="S103" s="6"/>
      <c r="T103" s="6"/>
      <c r="U103" s="6"/>
      <c r="V103" s="6"/>
      <c r="W103" s="6"/>
      <c r="X103" s="6"/>
      <c r="Y103" s="6"/>
    </row>
    <row r="104" spans="1:25" s="123" customFormat="1" x14ac:dyDescent="0.2">
      <c r="A104" s="129"/>
      <c r="B104" s="6"/>
      <c r="C104" s="6"/>
      <c r="D104" s="6"/>
      <c r="E104" s="6"/>
      <c r="F104" s="6"/>
      <c r="G104" s="6"/>
      <c r="H104" s="6"/>
      <c r="I104" s="6"/>
      <c r="J104" s="6"/>
      <c r="K104" s="6"/>
      <c r="L104" s="6"/>
      <c r="M104" s="6"/>
      <c r="N104" s="6"/>
      <c r="O104" s="108"/>
      <c r="P104" s="120"/>
      <c r="Q104" s="125"/>
      <c r="R104" s="128"/>
      <c r="S104" s="6"/>
      <c r="T104" s="6"/>
      <c r="U104" s="6"/>
      <c r="V104" s="6"/>
      <c r="W104" s="6"/>
      <c r="X104" s="6"/>
      <c r="Y104" s="6"/>
    </row>
    <row r="105" spans="1:25" s="123" customFormat="1" x14ac:dyDescent="0.2">
      <c r="A105" s="129"/>
      <c r="B105" s="6"/>
      <c r="C105" s="6"/>
      <c r="D105" s="6"/>
      <c r="E105" s="6"/>
      <c r="F105" s="6"/>
      <c r="G105" s="6"/>
      <c r="H105" s="6"/>
      <c r="I105" s="6"/>
      <c r="J105" s="6"/>
      <c r="K105" s="6"/>
      <c r="L105" s="6"/>
      <c r="M105" s="6"/>
      <c r="N105" s="6"/>
      <c r="O105" s="108"/>
      <c r="P105" s="120"/>
      <c r="Q105" s="125"/>
      <c r="R105" s="128"/>
      <c r="S105" s="131"/>
      <c r="T105" s="126"/>
      <c r="W105" s="6"/>
      <c r="X105" s="6"/>
      <c r="Y105" s="6"/>
    </row>
    <row r="106" spans="1:25" s="123" customFormat="1" x14ac:dyDescent="0.2">
      <c r="A106" s="6"/>
      <c r="B106" s="6"/>
      <c r="C106" s="6"/>
      <c r="D106" s="6"/>
      <c r="E106" s="6"/>
      <c r="F106" s="6"/>
      <c r="G106" s="6"/>
      <c r="H106" s="6"/>
      <c r="I106" s="6"/>
      <c r="J106" s="6"/>
      <c r="K106" s="6"/>
      <c r="L106" s="6"/>
      <c r="M106" s="6"/>
      <c r="N106" s="6"/>
      <c r="O106" s="108"/>
      <c r="P106" s="120"/>
      <c r="Q106" s="125"/>
      <c r="R106" s="128"/>
      <c r="S106" s="131"/>
      <c r="T106" s="126"/>
      <c r="W106" s="6"/>
      <c r="X106" s="6"/>
      <c r="Y106" s="6"/>
    </row>
    <row r="107" spans="1:25" s="123" customFormat="1" x14ac:dyDescent="0.2">
      <c r="A107" s="22"/>
      <c r="B107" s="6"/>
      <c r="C107" s="6"/>
      <c r="D107" s="6"/>
      <c r="E107" s="6"/>
      <c r="F107" s="6"/>
      <c r="G107" s="6"/>
      <c r="H107" s="6"/>
      <c r="I107" s="6"/>
      <c r="J107" s="6"/>
      <c r="K107" s="6"/>
      <c r="L107" s="6"/>
      <c r="M107" s="6"/>
      <c r="N107" s="6"/>
      <c r="O107" s="108"/>
      <c r="P107" s="120"/>
      <c r="Q107" s="125"/>
      <c r="R107" s="128"/>
      <c r="S107" s="131"/>
      <c r="T107" s="126"/>
    </row>
    <row r="108" spans="1:25" s="123" customFormat="1" x14ac:dyDescent="0.2">
      <c r="A108" s="6"/>
      <c r="B108" s="6"/>
      <c r="C108" s="6"/>
      <c r="D108" s="6"/>
      <c r="E108" s="6"/>
      <c r="F108" s="6"/>
      <c r="G108" s="6"/>
      <c r="H108" s="6"/>
      <c r="I108" s="6"/>
      <c r="J108" s="6"/>
      <c r="K108" s="6"/>
      <c r="L108" s="6"/>
      <c r="M108" s="6"/>
      <c r="N108" s="6"/>
      <c r="O108" s="108"/>
      <c r="P108" s="120"/>
      <c r="Q108" s="125"/>
      <c r="R108" s="128"/>
      <c r="S108" s="131"/>
      <c r="T108" s="126"/>
    </row>
    <row r="109" spans="1:25" s="123" customFormat="1" x14ac:dyDescent="0.2">
      <c r="A109" s="6"/>
      <c r="B109" s="6"/>
      <c r="C109" s="6"/>
      <c r="D109" s="6"/>
      <c r="E109" s="6"/>
      <c r="F109" s="6"/>
      <c r="G109" s="6"/>
      <c r="H109" s="6"/>
      <c r="I109" s="6"/>
      <c r="J109" s="6"/>
      <c r="K109" s="6"/>
      <c r="L109" s="6"/>
      <c r="M109" s="6"/>
      <c r="N109" s="6"/>
      <c r="O109" s="98"/>
      <c r="P109" s="120"/>
      <c r="Q109" s="125"/>
      <c r="R109" s="128"/>
      <c r="S109" s="131"/>
      <c r="T109" s="126"/>
    </row>
    <row r="110" spans="1:25" x14ac:dyDescent="0.2">
      <c r="O110" s="98"/>
      <c r="P110" s="120"/>
      <c r="Q110" s="125"/>
      <c r="R110" s="128"/>
      <c r="S110" s="131"/>
      <c r="T110" s="126"/>
      <c r="U110" s="126"/>
      <c r="V110" s="126"/>
    </row>
    <row r="111" spans="1:25" x14ac:dyDescent="0.2">
      <c r="P111" s="120"/>
      <c r="Q111" s="125"/>
      <c r="R111" s="128"/>
      <c r="S111" s="131"/>
      <c r="T111" s="126"/>
      <c r="U111" s="126"/>
      <c r="V111" s="126"/>
    </row>
    <row r="112" spans="1:25" x14ac:dyDescent="0.2">
      <c r="P112" s="120"/>
      <c r="Q112" s="125"/>
      <c r="R112" s="128"/>
      <c r="S112" s="131"/>
      <c r="T112" s="126"/>
      <c r="U112" s="126"/>
      <c r="V112" s="126"/>
    </row>
    <row r="113" spans="16:22" x14ac:dyDescent="0.2">
      <c r="P113" s="120"/>
      <c r="Q113" s="125"/>
      <c r="R113" s="128"/>
      <c r="S113" s="126"/>
      <c r="T113" s="126"/>
      <c r="U113" s="126"/>
      <c r="V113" s="126"/>
    </row>
    <row r="114" spans="16:22" x14ac:dyDescent="0.2">
      <c r="P114" s="125"/>
      <c r="Q114" s="125"/>
      <c r="R114" s="128"/>
      <c r="S114" s="126"/>
      <c r="T114" s="126"/>
      <c r="U114" s="126"/>
      <c r="V114" s="126"/>
    </row>
    <row r="115" spans="16:22" x14ac:dyDescent="0.2">
      <c r="P115" s="98"/>
      <c r="Q115" s="125"/>
      <c r="R115" s="128"/>
      <c r="S115" s="126"/>
      <c r="T115" s="126"/>
      <c r="U115" s="126"/>
      <c r="V115" s="126"/>
    </row>
    <row r="116" spans="16:22" x14ac:dyDescent="0.2">
      <c r="Q116" s="125"/>
      <c r="R116" s="128"/>
      <c r="S116" s="126"/>
      <c r="T116" s="126"/>
      <c r="U116" s="126"/>
      <c r="V116" s="126"/>
    </row>
    <row r="117" spans="16:22" x14ac:dyDescent="0.2">
      <c r="Q117" s="125"/>
      <c r="R117" s="132"/>
      <c r="S117" s="126"/>
      <c r="T117" s="126"/>
      <c r="U117" s="126"/>
      <c r="V117" s="126"/>
    </row>
    <row r="118" spans="16:22" x14ac:dyDescent="0.2">
      <c r="Q118" s="125"/>
      <c r="R118" s="132"/>
      <c r="S118" s="126"/>
      <c r="T118" s="126"/>
      <c r="U118" s="126"/>
      <c r="V118" s="126"/>
    </row>
    <row r="119" spans="16:22" x14ac:dyDescent="0.2">
      <c r="Q119" s="125"/>
      <c r="R119" s="132"/>
      <c r="S119" s="126"/>
      <c r="T119" s="126"/>
      <c r="U119" s="126"/>
      <c r="V119" s="126"/>
    </row>
    <row r="120" spans="16:22" x14ac:dyDescent="0.2">
      <c r="Q120" s="125"/>
      <c r="R120" s="132"/>
      <c r="S120" s="126"/>
      <c r="T120" s="126"/>
      <c r="U120" s="126"/>
      <c r="V120" s="126"/>
    </row>
    <row r="121" spans="16:22" x14ac:dyDescent="0.2">
      <c r="Q121" s="125"/>
      <c r="R121" s="132"/>
      <c r="S121" s="126"/>
      <c r="T121" s="126"/>
      <c r="U121" s="126"/>
      <c r="V121" s="126"/>
    </row>
    <row r="122" spans="16:22" x14ac:dyDescent="0.2">
      <c r="Q122" s="125"/>
      <c r="R122" s="132"/>
      <c r="S122" s="126"/>
      <c r="T122" s="126"/>
      <c r="U122" s="126"/>
      <c r="V122" s="126"/>
    </row>
    <row r="123" spans="16:22" x14ac:dyDescent="0.2">
      <c r="Q123" s="125"/>
      <c r="R123" s="132"/>
      <c r="S123" s="126"/>
      <c r="T123" s="126"/>
      <c r="U123" s="126"/>
      <c r="V123" s="126"/>
    </row>
    <row r="124" spans="16:22" x14ac:dyDescent="0.2">
      <c r="Q124" s="98"/>
      <c r="R124" s="132"/>
      <c r="S124" s="126"/>
      <c r="T124" s="126"/>
      <c r="U124" s="126"/>
      <c r="V124" s="126"/>
    </row>
    <row r="125" spans="16:22" x14ac:dyDescent="0.2">
      <c r="R125" s="132"/>
      <c r="S125" s="126"/>
    </row>
    <row r="126" spans="16:22" x14ac:dyDescent="0.2">
      <c r="R126" s="132"/>
      <c r="S126" s="126"/>
    </row>
    <row r="127" spans="16:22" x14ac:dyDescent="0.2">
      <c r="R127" s="132"/>
      <c r="S127" s="126"/>
    </row>
  </sheetData>
  <mergeCells count="36">
    <mergeCell ref="C65:D65"/>
    <mergeCell ref="E65:F65"/>
    <mergeCell ref="G65:H65"/>
    <mergeCell ref="C68:D68"/>
    <mergeCell ref="E68:F68"/>
    <mergeCell ref="G68:H68"/>
    <mergeCell ref="C66:D66"/>
    <mergeCell ref="E66:F66"/>
    <mergeCell ref="G66:H66"/>
    <mergeCell ref="C63:D63"/>
    <mergeCell ref="E63:F63"/>
    <mergeCell ref="G63:H63"/>
    <mergeCell ref="C64:D64"/>
    <mergeCell ref="E64:F64"/>
    <mergeCell ref="G64:H64"/>
    <mergeCell ref="P71:Q71"/>
    <mergeCell ref="P70:Q70"/>
    <mergeCell ref="K63:L63"/>
    <mergeCell ref="K64:L64"/>
    <mergeCell ref="K65:L65"/>
    <mergeCell ref="K66:L66"/>
    <mergeCell ref="P68:Q68"/>
    <mergeCell ref="C70:D70"/>
    <mergeCell ref="E70:F70"/>
    <mergeCell ref="G70:H70"/>
    <mergeCell ref="P69:Q69"/>
    <mergeCell ref="C69:D69"/>
    <mergeCell ref="E69:F69"/>
    <mergeCell ref="G69:H69"/>
    <mergeCell ref="P73:Q73"/>
    <mergeCell ref="P74:Q74"/>
    <mergeCell ref="P75:Q75"/>
    <mergeCell ref="P77:Q77"/>
    <mergeCell ref="C72:D72"/>
    <mergeCell ref="E72:F72"/>
    <mergeCell ref="G72:H72"/>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071C67-8CD9-4BA1-A878-90634C2259E0}">
  <sheetPr codeName="Sheet2"/>
  <dimension ref="A1:Y127"/>
  <sheetViews>
    <sheetView topLeftCell="A22" zoomScale="70" zoomScaleNormal="70" workbookViewId="0">
      <selection activeCell="L70" sqref="L70"/>
    </sheetView>
  </sheetViews>
  <sheetFormatPr baseColWidth="10" defaultColWidth="11.5" defaultRowHeight="14" x14ac:dyDescent="0.2"/>
  <cols>
    <col min="1" max="1" width="25.6640625" style="6" customWidth="1"/>
    <col min="2" max="2" width="35.5" style="6" customWidth="1"/>
    <col min="3" max="14" width="11.5" style="6"/>
    <col min="15" max="15" width="10.6640625" style="6" customWidth="1"/>
    <col min="16" max="16" width="9.5" style="6" customWidth="1"/>
    <col min="17" max="17" width="2.5" style="6" customWidth="1"/>
    <col min="18" max="18" width="35.1640625" style="6" customWidth="1"/>
    <col min="19" max="19" width="15.33203125" style="6" bestFit="1" customWidth="1"/>
    <col min="20" max="20" width="12.33203125" style="6" bestFit="1" customWidth="1"/>
    <col min="21" max="21" width="20.5" style="6" bestFit="1" customWidth="1"/>
    <col min="22" max="22" width="15.5" style="6" bestFit="1" customWidth="1"/>
    <col min="23" max="16384" width="11.5" style="6"/>
  </cols>
  <sheetData>
    <row r="1" spans="1:18" ht="16" x14ac:dyDescent="0.2">
      <c r="A1" s="1" t="s">
        <v>74</v>
      </c>
      <c r="B1" s="37"/>
      <c r="C1" s="11" t="s">
        <v>77</v>
      </c>
      <c r="D1" s="11" t="s">
        <v>78</v>
      </c>
      <c r="E1" s="11" t="s">
        <v>79</v>
      </c>
      <c r="F1" s="11" t="s">
        <v>80</v>
      </c>
      <c r="G1" s="11" t="s">
        <v>80</v>
      </c>
      <c r="H1" s="38"/>
      <c r="I1" s="38"/>
      <c r="J1" s="38"/>
      <c r="K1" s="38"/>
      <c r="L1" s="38"/>
      <c r="M1" s="38"/>
      <c r="N1" s="38"/>
      <c r="O1" s="2"/>
      <c r="P1" s="2"/>
      <c r="Q1" s="2"/>
    </row>
    <row r="2" spans="1:18" ht="15" x14ac:dyDescent="0.2">
      <c r="A2" s="39" t="s">
        <v>75</v>
      </c>
      <c r="B2" s="37" t="s">
        <v>18</v>
      </c>
      <c r="C2" s="158">
        <v>43946</v>
      </c>
      <c r="D2" s="158">
        <v>43946</v>
      </c>
      <c r="E2" s="40">
        <v>43905</v>
      </c>
      <c r="F2" s="40">
        <v>43911</v>
      </c>
      <c r="G2" s="40">
        <v>43904</v>
      </c>
      <c r="H2" s="41"/>
      <c r="I2" s="41"/>
      <c r="J2" s="41"/>
      <c r="K2" s="41"/>
      <c r="L2" s="41"/>
      <c r="M2" s="41"/>
      <c r="N2" s="41"/>
      <c r="O2" s="42"/>
      <c r="P2" s="42"/>
      <c r="Q2" s="42"/>
      <c r="R2" s="42"/>
    </row>
    <row r="3" spans="1:18" ht="15" x14ac:dyDescent="0.2">
      <c r="A3" s="3" t="s">
        <v>76</v>
      </c>
      <c r="B3" s="4">
        <v>1</v>
      </c>
      <c r="C3" s="5">
        <v>0</v>
      </c>
      <c r="D3" s="5">
        <v>0</v>
      </c>
      <c r="E3" s="5">
        <v>1</v>
      </c>
      <c r="F3" s="5">
        <v>0</v>
      </c>
      <c r="G3" s="5">
        <v>0</v>
      </c>
      <c r="H3" s="5"/>
      <c r="I3" s="5"/>
      <c r="J3" s="5"/>
      <c r="K3" s="5"/>
      <c r="L3" s="5"/>
      <c r="M3" s="5"/>
      <c r="N3" s="5"/>
      <c r="O3" s="2"/>
    </row>
    <row r="4" spans="1:18" ht="15" x14ac:dyDescent="0.2">
      <c r="A4" s="43"/>
      <c r="B4" s="4">
        <f t="shared" ref="B4:B26" si="0">1+B3</f>
        <v>2</v>
      </c>
      <c r="C4" s="5">
        <v>0</v>
      </c>
      <c r="D4" s="5">
        <v>0</v>
      </c>
      <c r="E4" s="5">
        <v>0</v>
      </c>
      <c r="F4" s="5">
        <v>0</v>
      </c>
      <c r="G4" s="5">
        <v>0</v>
      </c>
      <c r="H4" s="5"/>
      <c r="I4" s="5"/>
      <c r="J4" s="5"/>
      <c r="K4" s="5"/>
      <c r="L4" s="5"/>
      <c r="M4" s="5"/>
      <c r="N4" s="5"/>
      <c r="O4" s="2"/>
    </row>
    <row r="5" spans="1:18" ht="14.5" customHeight="1" x14ac:dyDescent="0.2">
      <c r="A5" s="35"/>
      <c r="B5" s="4">
        <f t="shared" si="0"/>
        <v>3</v>
      </c>
      <c r="C5" s="5">
        <v>0</v>
      </c>
      <c r="D5" s="5">
        <v>0</v>
      </c>
      <c r="E5" s="5">
        <v>0</v>
      </c>
      <c r="F5" s="5">
        <v>0</v>
      </c>
      <c r="G5" s="5">
        <v>0</v>
      </c>
      <c r="H5" s="5"/>
      <c r="I5" s="5"/>
      <c r="J5" s="5"/>
      <c r="K5" s="5"/>
      <c r="L5" s="5"/>
      <c r="M5" s="5"/>
      <c r="N5" s="5"/>
      <c r="P5" s="134"/>
      <c r="Q5" s="134"/>
      <c r="R5" s="134"/>
    </row>
    <row r="6" spans="1:18" ht="15" x14ac:dyDescent="0.2">
      <c r="A6" s="44"/>
      <c r="B6" s="4">
        <f t="shared" si="0"/>
        <v>4</v>
      </c>
      <c r="C6" s="5">
        <v>0</v>
      </c>
      <c r="D6" s="5">
        <v>0</v>
      </c>
      <c r="E6" s="5">
        <v>0</v>
      </c>
      <c r="F6" s="5">
        <v>0</v>
      </c>
      <c r="G6" s="5">
        <v>0</v>
      </c>
      <c r="H6" s="5"/>
      <c r="I6" s="5"/>
      <c r="J6" s="5"/>
      <c r="K6" s="5"/>
      <c r="L6" s="5"/>
      <c r="M6" s="5"/>
      <c r="N6" s="5"/>
      <c r="O6" s="135"/>
      <c r="P6" s="134"/>
      <c r="Q6" s="134"/>
      <c r="R6" s="134"/>
    </row>
    <row r="7" spans="1:18" ht="15" x14ac:dyDescent="0.2">
      <c r="A7" s="156"/>
      <c r="B7" s="4">
        <f t="shared" si="0"/>
        <v>5</v>
      </c>
      <c r="C7" s="5">
        <v>0</v>
      </c>
      <c r="D7" s="5">
        <v>0</v>
      </c>
      <c r="E7" s="5">
        <v>0</v>
      </c>
      <c r="F7" s="5">
        <v>0</v>
      </c>
      <c r="G7" s="5">
        <v>0</v>
      </c>
      <c r="H7" s="5"/>
      <c r="I7" s="5"/>
      <c r="J7" s="5"/>
      <c r="K7" s="5"/>
      <c r="L7" s="5"/>
      <c r="M7" s="5"/>
      <c r="N7" s="5"/>
      <c r="O7" s="135"/>
      <c r="P7" s="134"/>
      <c r="Q7" s="134"/>
      <c r="R7" s="134"/>
    </row>
    <row r="8" spans="1:18" ht="15" x14ac:dyDescent="0.2">
      <c r="A8" s="156"/>
      <c r="B8" s="4">
        <f t="shared" si="0"/>
        <v>6</v>
      </c>
      <c r="C8" s="5">
        <v>0</v>
      </c>
      <c r="D8" s="5">
        <v>0</v>
      </c>
      <c r="E8" s="5">
        <v>0</v>
      </c>
      <c r="F8" s="5">
        <v>0</v>
      </c>
      <c r="G8" s="5">
        <v>0</v>
      </c>
      <c r="H8" s="5"/>
      <c r="I8" s="5"/>
      <c r="J8" s="5"/>
      <c r="K8" s="5"/>
      <c r="L8" s="5"/>
      <c r="M8" s="5"/>
      <c r="N8" s="5"/>
      <c r="O8" s="135"/>
      <c r="P8" s="134"/>
      <c r="Q8" s="134"/>
      <c r="R8" s="134"/>
    </row>
    <row r="9" spans="1:18" ht="15" x14ac:dyDescent="0.2">
      <c r="A9" s="156"/>
      <c r="B9" s="4">
        <f t="shared" si="0"/>
        <v>7</v>
      </c>
      <c r="C9" s="5">
        <v>0</v>
      </c>
      <c r="D9" s="5">
        <v>0</v>
      </c>
      <c r="E9" s="5">
        <v>0</v>
      </c>
      <c r="F9" s="5">
        <v>0</v>
      </c>
      <c r="G9" s="5">
        <v>0</v>
      </c>
      <c r="H9" s="5"/>
      <c r="I9" s="5"/>
      <c r="J9" s="5"/>
      <c r="K9" s="5"/>
      <c r="L9" s="5"/>
      <c r="M9" s="5"/>
      <c r="N9" s="5"/>
      <c r="O9" s="98"/>
      <c r="P9" s="98"/>
      <c r="Q9" s="98"/>
      <c r="R9" s="98"/>
    </row>
    <row r="10" spans="1:18" ht="15" x14ac:dyDescent="0.2">
      <c r="A10" s="156"/>
      <c r="B10" s="4">
        <f t="shared" si="0"/>
        <v>8</v>
      </c>
      <c r="C10" s="5">
        <v>0</v>
      </c>
      <c r="D10" s="5">
        <v>0</v>
      </c>
      <c r="E10" s="5">
        <v>0</v>
      </c>
      <c r="F10" s="5">
        <v>0</v>
      </c>
      <c r="G10" s="5">
        <v>0</v>
      </c>
      <c r="H10" s="5"/>
      <c r="I10" s="5"/>
      <c r="J10" s="5"/>
      <c r="K10" s="5"/>
      <c r="L10" s="5"/>
      <c r="M10" s="5"/>
      <c r="N10" s="5"/>
      <c r="P10" s="98"/>
      <c r="Q10" s="98"/>
      <c r="R10" s="98"/>
    </row>
    <row r="11" spans="1:18" ht="14.5" customHeight="1" x14ac:dyDescent="0.2">
      <c r="A11" s="156"/>
      <c r="B11" s="4">
        <f t="shared" si="0"/>
        <v>9</v>
      </c>
      <c r="C11" s="5">
        <v>0</v>
      </c>
      <c r="D11" s="5">
        <v>2</v>
      </c>
      <c r="E11" s="5">
        <v>0</v>
      </c>
      <c r="F11" s="5">
        <v>0</v>
      </c>
      <c r="G11" s="5">
        <v>0</v>
      </c>
      <c r="H11" s="5"/>
      <c r="I11" s="5"/>
      <c r="J11" s="5"/>
      <c r="K11" s="5"/>
      <c r="L11" s="5"/>
      <c r="M11" s="5"/>
      <c r="N11" s="5"/>
      <c r="P11" s="136"/>
      <c r="Q11" s="136"/>
      <c r="R11" s="136"/>
    </row>
    <row r="12" spans="1:18" ht="14.5" customHeight="1" x14ac:dyDescent="0.2">
      <c r="A12" s="34"/>
      <c r="B12" s="4">
        <f t="shared" si="0"/>
        <v>10</v>
      </c>
      <c r="C12" s="5">
        <v>0</v>
      </c>
      <c r="D12" s="5">
        <v>0</v>
      </c>
      <c r="E12" s="5">
        <v>0</v>
      </c>
      <c r="F12" s="5">
        <v>0</v>
      </c>
      <c r="G12" s="5">
        <v>0</v>
      </c>
      <c r="H12" s="5"/>
      <c r="I12" s="5"/>
      <c r="J12" s="5"/>
      <c r="K12" s="5"/>
      <c r="L12" s="5"/>
      <c r="M12" s="5"/>
      <c r="N12" s="5"/>
      <c r="P12" s="136"/>
      <c r="Q12" s="136"/>
      <c r="R12" s="136"/>
    </row>
    <row r="13" spans="1:18" ht="14.5" customHeight="1" x14ac:dyDescent="0.2">
      <c r="A13" s="36"/>
      <c r="B13" s="4">
        <f t="shared" si="0"/>
        <v>11</v>
      </c>
      <c r="C13" s="5">
        <v>0</v>
      </c>
      <c r="D13" s="5">
        <v>0</v>
      </c>
      <c r="E13" s="5">
        <v>1</v>
      </c>
      <c r="F13" s="5">
        <v>0</v>
      </c>
      <c r="G13" s="5">
        <v>0</v>
      </c>
      <c r="H13" s="5"/>
      <c r="I13" s="5"/>
      <c r="J13" s="5"/>
      <c r="K13" s="5"/>
      <c r="L13" s="5"/>
      <c r="M13" s="5"/>
      <c r="N13" s="5"/>
      <c r="P13" s="137"/>
      <c r="Q13" s="137"/>
      <c r="R13" s="137"/>
    </row>
    <row r="14" spans="1:18" ht="14.5" customHeight="1" x14ac:dyDescent="0.2">
      <c r="B14" s="4">
        <f t="shared" si="0"/>
        <v>12</v>
      </c>
      <c r="C14" s="5">
        <v>0</v>
      </c>
      <c r="D14" s="5"/>
      <c r="E14" s="5">
        <v>0</v>
      </c>
      <c r="F14" s="5">
        <v>0</v>
      </c>
      <c r="G14" s="5">
        <v>0</v>
      </c>
      <c r="H14" s="5"/>
      <c r="I14" s="5"/>
      <c r="J14" s="5"/>
      <c r="K14" s="5"/>
      <c r="L14" s="5"/>
      <c r="M14" s="5"/>
      <c r="N14" s="5"/>
      <c r="P14" s="137"/>
      <c r="Q14" s="137"/>
      <c r="R14" s="137"/>
    </row>
    <row r="15" spans="1:18" ht="15" x14ac:dyDescent="0.2">
      <c r="B15" s="4">
        <f t="shared" si="0"/>
        <v>13</v>
      </c>
      <c r="C15" s="5"/>
      <c r="D15" s="5">
        <v>0</v>
      </c>
      <c r="E15" s="5">
        <v>1</v>
      </c>
      <c r="F15" s="5">
        <v>0</v>
      </c>
      <c r="G15" s="5">
        <v>0</v>
      </c>
      <c r="H15" s="5"/>
      <c r="I15" s="5"/>
      <c r="J15" s="5"/>
      <c r="K15" s="5"/>
      <c r="L15" s="5"/>
      <c r="M15" s="5"/>
      <c r="N15" s="5"/>
      <c r="O15" s="2"/>
    </row>
    <row r="16" spans="1:18" ht="15" x14ac:dyDescent="0.2">
      <c r="B16" s="4">
        <f t="shared" si="0"/>
        <v>14</v>
      </c>
      <c r="C16" s="5">
        <v>0</v>
      </c>
      <c r="D16" s="5">
        <v>0</v>
      </c>
      <c r="E16" s="5">
        <v>0</v>
      </c>
      <c r="F16" s="5">
        <v>0</v>
      </c>
      <c r="G16" s="5">
        <v>0</v>
      </c>
      <c r="H16" s="5"/>
      <c r="I16" s="5"/>
      <c r="J16" s="5"/>
      <c r="K16" s="5"/>
      <c r="L16" s="5"/>
      <c r="M16" s="5"/>
      <c r="N16" s="5"/>
      <c r="O16" s="2"/>
    </row>
    <row r="17" spans="2:15" ht="15" x14ac:dyDescent="0.2">
      <c r="B17" s="4">
        <f t="shared" si="0"/>
        <v>15</v>
      </c>
      <c r="C17" s="5">
        <v>0</v>
      </c>
      <c r="D17" s="5">
        <v>0</v>
      </c>
      <c r="E17" s="5">
        <v>0</v>
      </c>
      <c r="F17" s="5">
        <v>0</v>
      </c>
      <c r="G17" s="5">
        <v>1</v>
      </c>
      <c r="H17" s="5"/>
      <c r="I17" s="5"/>
      <c r="J17" s="5"/>
      <c r="K17" s="5"/>
      <c r="L17" s="5"/>
      <c r="M17" s="5"/>
      <c r="N17" s="5"/>
      <c r="O17" s="2"/>
    </row>
    <row r="18" spans="2:15" ht="15" x14ac:dyDescent="0.2">
      <c r="B18" s="4">
        <f t="shared" si="0"/>
        <v>16</v>
      </c>
      <c r="C18" s="5">
        <v>0</v>
      </c>
      <c r="D18" s="5">
        <v>0</v>
      </c>
      <c r="E18" s="5">
        <v>0</v>
      </c>
      <c r="F18" s="5">
        <v>0</v>
      </c>
      <c r="G18" s="5">
        <v>0</v>
      </c>
      <c r="H18" s="5"/>
      <c r="I18" s="5"/>
      <c r="J18" s="5"/>
      <c r="K18" s="5"/>
      <c r="L18" s="5"/>
      <c r="M18" s="5"/>
      <c r="N18" s="5"/>
      <c r="O18" s="2"/>
    </row>
    <row r="19" spans="2:15" ht="15" x14ac:dyDescent="0.2">
      <c r="B19" s="4">
        <f t="shared" si="0"/>
        <v>17</v>
      </c>
      <c r="C19" s="5">
        <v>0</v>
      </c>
      <c r="D19" s="5">
        <v>0</v>
      </c>
      <c r="E19" s="5">
        <v>0</v>
      </c>
      <c r="F19" s="5">
        <v>0</v>
      </c>
      <c r="G19" s="5">
        <v>0</v>
      </c>
      <c r="H19" s="5"/>
      <c r="I19" s="5"/>
      <c r="J19" s="5"/>
      <c r="K19" s="5"/>
      <c r="L19" s="5"/>
      <c r="M19" s="5"/>
      <c r="N19" s="5"/>
      <c r="O19" s="2"/>
    </row>
    <row r="20" spans="2:15" ht="15" x14ac:dyDescent="0.2">
      <c r="B20" s="4">
        <f t="shared" si="0"/>
        <v>18</v>
      </c>
      <c r="C20" s="5">
        <v>0</v>
      </c>
      <c r="D20" s="5">
        <v>1</v>
      </c>
      <c r="E20" s="5">
        <v>0</v>
      </c>
      <c r="F20" s="5">
        <v>0</v>
      </c>
      <c r="G20" s="5">
        <v>0</v>
      </c>
      <c r="H20" s="5"/>
      <c r="I20" s="5"/>
      <c r="J20" s="5"/>
      <c r="K20" s="5"/>
      <c r="L20" s="5"/>
      <c r="M20" s="5"/>
      <c r="N20" s="5"/>
      <c r="O20" s="2"/>
    </row>
    <row r="21" spans="2:15" ht="15" x14ac:dyDescent="0.2">
      <c r="B21" s="4">
        <f t="shared" si="0"/>
        <v>19</v>
      </c>
      <c r="C21" s="5">
        <v>0</v>
      </c>
      <c r="D21" s="5">
        <v>0</v>
      </c>
      <c r="E21" s="5">
        <v>0</v>
      </c>
      <c r="F21" s="5">
        <v>0</v>
      </c>
      <c r="G21" s="5">
        <v>0</v>
      </c>
      <c r="H21" s="5"/>
      <c r="I21" s="5"/>
      <c r="J21" s="5"/>
      <c r="K21" s="5"/>
      <c r="L21" s="5"/>
      <c r="M21" s="5"/>
      <c r="N21" s="5"/>
      <c r="O21" s="2"/>
    </row>
    <row r="22" spans="2:15" ht="15" x14ac:dyDescent="0.2">
      <c r="B22" s="4">
        <f t="shared" si="0"/>
        <v>20</v>
      </c>
      <c r="C22" s="5">
        <v>0</v>
      </c>
      <c r="D22" s="5">
        <v>0</v>
      </c>
      <c r="E22" s="5">
        <v>0</v>
      </c>
      <c r="F22" s="5">
        <v>0</v>
      </c>
      <c r="G22" s="5">
        <v>0</v>
      </c>
      <c r="H22" s="5"/>
      <c r="I22" s="5"/>
      <c r="J22" s="5"/>
      <c r="K22" s="5"/>
      <c r="L22" s="5"/>
      <c r="M22" s="5"/>
      <c r="N22" s="5"/>
      <c r="O22" s="2"/>
    </row>
    <row r="23" spans="2:15" ht="15" x14ac:dyDescent="0.2">
      <c r="B23" s="4">
        <f t="shared" si="0"/>
        <v>21</v>
      </c>
      <c r="C23" s="5">
        <v>3</v>
      </c>
      <c r="D23" s="5">
        <v>0</v>
      </c>
      <c r="E23" s="5">
        <v>0</v>
      </c>
      <c r="F23" s="5">
        <v>0</v>
      </c>
      <c r="G23" s="5">
        <v>0</v>
      </c>
      <c r="H23" s="5"/>
      <c r="I23" s="5"/>
      <c r="J23" s="5"/>
      <c r="K23" s="5"/>
      <c r="L23" s="5"/>
      <c r="M23" s="5"/>
      <c r="N23" s="5"/>
      <c r="O23" s="2"/>
    </row>
    <row r="24" spans="2:15" ht="15" x14ac:dyDescent="0.2">
      <c r="B24" s="4">
        <f t="shared" si="0"/>
        <v>22</v>
      </c>
      <c r="C24" s="5">
        <v>3</v>
      </c>
      <c r="D24" s="5">
        <v>0</v>
      </c>
      <c r="E24" s="5">
        <v>0</v>
      </c>
      <c r="F24" s="5">
        <v>0</v>
      </c>
      <c r="G24" s="5"/>
      <c r="H24" s="5"/>
      <c r="I24" s="5"/>
      <c r="J24" s="5"/>
      <c r="K24" s="5"/>
      <c r="L24" s="5"/>
      <c r="M24" s="5"/>
      <c r="N24" s="5"/>
      <c r="O24" s="2"/>
    </row>
    <row r="25" spans="2:15" ht="15" x14ac:dyDescent="0.2">
      <c r="B25" s="4">
        <f t="shared" si="0"/>
        <v>23</v>
      </c>
      <c r="C25" s="5">
        <v>0</v>
      </c>
      <c r="D25" s="5">
        <v>0</v>
      </c>
      <c r="E25" s="5">
        <v>0</v>
      </c>
      <c r="F25" s="5">
        <v>0</v>
      </c>
      <c r="G25" s="5"/>
      <c r="H25" s="5"/>
      <c r="I25" s="5"/>
      <c r="J25" s="5"/>
      <c r="K25" s="5"/>
      <c r="L25" s="5"/>
      <c r="M25" s="5"/>
      <c r="N25" s="5"/>
      <c r="O25" s="2"/>
    </row>
    <row r="26" spans="2:15" ht="15" x14ac:dyDescent="0.2">
      <c r="B26" s="4">
        <f t="shared" si="0"/>
        <v>24</v>
      </c>
      <c r="C26" s="5">
        <v>0</v>
      </c>
      <c r="D26" s="5">
        <v>0</v>
      </c>
      <c r="E26" s="5">
        <v>0</v>
      </c>
      <c r="F26" s="5">
        <v>0</v>
      </c>
      <c r="G26" s="5"/>
      <c r="H26" s="5"/>
      <c r="I26" s="5"/>
      <c r="J26" s="5"/>
      <c r="K26" s="5"/>
      <c r="L26" s="5"/>
      <c r="M26" s="5"/>
      <c r="N26" s="5"/>
      <c r="O26" s="2"/>
    </row>
    <row r="27" spans="2:15" ht="15" x14ac:dyDescent="0.2">
      <c r="B27" s="4">
        <v>25</v>
      </c>
      <c r="C27" s="5">
        <v>0</v>
      </c>
      <c r="D27" s="5">
        <v>0</v>
      </c>
      <c r="E27" s="5">
        <v>0</v>
      </c>
      <c r="F27" s="5">
        <v>0</v>
      </c>
      <c r="G27" s="5"/>
      <c r="H27" s="5"/>
      <c r="I27" s="5"/>
      <c r="J27" s="5"/>
      <c r="K27" s="5"/>
      <c r="L27" s="5"/>
      <c r="M27" s="5"/>
      <c r="N27" s="5"/>
      <c r="O27" s="2"/>
    </row>
    <row r="28" spans="2:15" ht="15" x14ac:dyDescent="0.2">
      <c r="B28" s="4">
        <v>26</v>
      </c>
      <c r="C28" s="5">
        <v>0</v>
      </c>
      <c r="D28" s="5">
        <v>0</v>
      </c>
      <c r="E28" s="5">
        <v>0</v>
      </c>
      <c r="F28" s="5">
        <v>0</v>
      </c>
      <c r="G28" s="5"/>
      <c r="H28" s="5"/>
      <c r="I28" s="5"/>
      <c r="J28" s="5"/>
      <c r="K28" s="5"/>
      <c r="L28" s="5"/>
      <c r="M28" s="5"/>
      <c r="N28" s="5"/>
      <c r="O28" s="2"/>
    </row>
    <row r="29" spans="2:15" ht="15" x14ac:dyDescent="0.2">
      <c r="B29" s="4">
        <v>27</v>
      </c>
      <c r="C29" s="5">
        <v>1</v>
      </c>
      <c r="D29" s="5">
        <v>0</v>
      </c>
      <c r="E29" s="5">
        <v>0</v>
      </c>
      <c r="F29" s="5">
        <v>0</v>
      </c>
      <c r="G29" s="5"/>
      <c r="H29" s="5"/>
      <c r="I29" s="5"/>
      <c r="J29" s="5"/>
      <c r="K29" s="5"/>
      <c r="L29" s="5"/>
      <c r="M29" s="5"/>
      <c r="N29" s="5"/>
      <c r="O29" s="2"/>
    </row>
    <row r="30" spans="2:15" ht="15" x14ac:dyDescent="0.2">
      <c r="B30" s="4">
        <v>28</v>
      </c>
      <c r="C30" s="5">
        <v>2</v>
      </c>
      <c r="D30" s="5">
        <v>2</v>
      </c>
      <c r="E30" s="5">
        <v>0</v>
      </c>
      <c r="F30" s="5">
        <v>0</v>
      </c>
      <c r="G30" s="5"/>
      <c r="H30" s="5"/>
      <c r="I30" s="5"/>
      <c r="J30" s="5"/>
      <c r="K30" s="5"/>
      <c r="L30" s="5"/>
      <c r="M30" s="5"/>
      <c r="N30" s="5"/>
      <c r="O30" s="2"/>
    </row>
    <row r="31" spans="2:15" ht="15" x14ac:dyDescent="0.2">
      <c r="B31" s="4">
        <v>29</v>
      </c>
      <c r="C31" s="5">
        <v>0</v>
      </c>
      <c r="D31" s="5">
        <v>2</v>
      </c>
      <c r="E31" s="5">
        <v>0</v>
      </c>
      <c r="F31" s="5">
        <v>0</v>
      </c>
      <c r="G31" s="5"/>
      <c r="H31" s="5"/>
      <c r="I31" s="5"/>
      <c r="J31" s="5"/>
      <c r="K31" s="5"/>
      <c r="L31" s="5"/>
      <c r="M31" s="5"/>
      <c r="N31" s="5"/>
      <c r="O31" s="2"/>
    </row>
    <row r="32" spans="2:15" ht="15" x14ac:dyDescent="0.2">
      <c r="B32" s="4">
        <v>30</v>
      </c>
      <c r="C32" s="5">
        <v>0</v>
      </c>
      <c r="D32" s="5">
        <v>1</v>
      </c>
      <c r="E32" s="5"/>
      <c r="F32" s="5">
        <v>0</v>
      </c>
      <c r="G32" s="5"/>
      <c r="H32" s="5"/>
      <c r="I32" s="5"/>
      <c r="J32" s="5"/>
      <c r="K32" s="5"/>
      <c r="L32" s="5"/>
      <c r="M32" s="5"/>
      <c r="N32" s="5"/>
      <c r="O32" s="2"/>
    </row>
    <row r="33" spans="2:18" ht="15" x14ac:dyDescent="0.2">
      <c r="B33" s="4">
        <v>31</v>
      </c>
      <c r="C33" s="5">
        <v>0</v>
      </c>
      <c r="D33" s="5">
        <v>0</v>
      </c>
      <c r="E33" s="5">
        <v>0</v>
      </c>
      <c r="F33" s="5">
        <v>0</v>
      </c>
      <c r="G33" s="5"/>
      <c r="H33" s="5"/>
      <c r="I33" s="5"/>
      <c r="J33" s="5"/>
      <c r="K33" s="5"/>
      <c r="L33" s="5"/>
      <c r="M33" s="5"/>
      <c r="N33" s="5"/>
      <c r="O33" s="2"/>
    </row>
    <row r="34" spans="2:18" ht="15" x14ac:dyDescent="0.2">
      <c r="B34" s="4">
        <v>32</v>
      </c>
      <c r="C34" s="5"/>
      <c r="D34" s="5">
        <v>1</v>
      </c>
      <c r="E34" s="5">
        <v>1</v>
      </c>
      <c r="F34" s="5">
        <v>1</v>
      </c>
      <c r="G34" s="5"/>
      <c r="H34" s="5"/>
      <c r="I34" s="5"/>
      <c r="J34" s="5"/>
      <c r="K34" s="5"/>
      <c r="L34" s="5"/>
      <c r="M34" s="5"/>
      <c r="N34" s="5"/>
      <c r="O34" s="2"/>
    </row>
    <row r="35" spans="2:18" ht="15" x14ac:dyDescent="0.2">
      <c r="B35" s="4">
        <v>33</v>
      </c>
      <c r="C35" s="5">
        <v>0</v>
      </c>
      <c r="D35" s="5"/>
      <c r="E35" s="5">
        <v>0</v>
      </c>
      <c r="F35" s="5">
        <v>0</v>
      </c>
      <c r="G35" s="5"/>
      <c r="H35" s="5"/>
      <c r="I35" s="5"/>
      <c r="J35" s="5"/>
      <c r="K35" s="5"/>
      <c r="L35" s="5"/>
      <c r="M35" s="5"/>
      <c r="N35" s="5"/>
      <c r="O35" s="2"/>
    </row>
    <row r="36" spans="2:18" ht="15" x14ac:dyDescent="0.2">
      <c r="B36" s="4">
        <v>34</v>
      </c>
      <c r="C36" s="5">
        <v>0</v>
      </c>
      <c r="D36" s="5">
        <v>0</v>
      </c>
      <c r="E36" s="5">
        <v>0</v>
      </c>
      <c r="F36" s="5">
        <v>0</v>
      </c>
      <c r="G36" s="5"/>
      <c r="H36" s="5"/>
      <c r="I36" s="5"/>
      <c r="J36" s="5"/>
      <c r="K36" s="5"/>
      <c r="L36" s="5"/>
      <c r="M36" s="5"/>
      <c r="N36" s="5"/>
      <c r="O36" s="2"/>
    </row>
    <row r="37" spans="2:18" ht="15" x14ac:dyDescent="0.2">
      <c r="B37" s="4">
        <v>35</v>
      </c>
      <c r="C37" s="5">
        <v>0</v>
      </c>
      <c r="D37" s="5">
        <v>0</v>
      </c>
      <c r="E37" s="5">
        <v>0</v>
      </c>
      <c r="F37" s="5">
        <v>0</v>
      </c>
      <c r="G37" s="5"/>
      <c r="H37" s="5"/>
      <c r="I37" s="5"/>
      <c r="J37" s="5"/>
      <c r="K37" s="5"/>
      <c r="L37" s="5"/>
      <c r="M37" s="5"/>
      <c r="N37" s="5"/>
      <c r="O37" s="2"/>
    </row>
    <row r="38" spans="2:18" ht="15" x14ac:dyDescent="0.2">
      <c r="B38" s="4">
        <v>36</v>
      </c>
      <c r="C38" s="5">
        <v>1</v>
      </c>
      <c r="D38" s="5">
        <v>0</v>
      </c>
      <c r="E38" s="5">
        <v>0</v>
      </c>
      <c r="F38" s="5">
        <v>0</v>
      </c>
      <c r="G38" s="5"/>
      <c r="H38" s="5"/>
      <c r="I38" s="5"/>
      <c r="J38" s="5"/>
      <c r="K38" s="5"/>
      <c r="L38" s="5"/>
      <c r="M38" s="5"/>
      <c r="N38" s="5"/>
      <c r="O38" s="2"/>
    </row>
    <row r="39" spans="2:18" ht="15" x14ac:dyDescent="0.2">
      <c r="B39" s="4">
        <v>37</v>
      </c>
      <c r="C39" s="5">
        <v>0</v>
      </c>
      <c r="D39" s="5"/>
      <c r="E39" s="5">
        <v>0</v>
      </c>
      <c r="F39" s="5">
        <v>0</v>
      </c>
      <c r="G39" s="5"/>
      <c r="H39" s="5"/>
      <c r="I39" s="5"/>
      <c r="J39" s="5"/>
      <c r="K39" s="5"/>
      <c r="L39" s="5"/>
      <c r="M39" s="5"/>
      <c r="N39" s="5"/>
      <c r="O39" s="2"/>
    </row>
    <row r="40" spans="2:18" ht="15" x14ac:dyDescent="0.2">
      <c r="B40" s="4">
        <v>38</v>
      </c>
      <c r="C40" s="5">
        <v>0</v>
      </c>
      <c r="D40" s="5"/>
      <c r="E40" s="5">
        <v>0</v>
      </c>
      <c r="F40" s="5"/>
      <c r="G40" s="5"/>
      <c r="H40" s="5"/>
      <c r="I40" s="5"/>
      <c r="J40" s="5"/>
      <c r="K40" s="5"/>
      <c r="L40" s="5"/>
      <c r="M40" s="5"/>
      <c r="N40" s="5"/>
      <c r="O40" s="2"/>
    </row>
    <row r="41" spans="2:18" ht="15" x14ac:dyDescent="0.2">
      <c r="B41" s="4">
        <f>1+B40</f>
        <v>39</v>
      </c>
      <c r="C41" s="5">
        <v>0</v>
      </c>
      <c r="D41" s="5"/>
      <c r="E41" s="5"/>
      <c r="F41" s="5"/>
      <c r="G41" s="5"/>
      <c r="H41" s="5"/>
      <c r="I41" s="5"/>
      <c r="J41" s="5"/>
      <c r="K41" s="5"/>
      <c r="L41" s="5"/>
      <c r="M41" s="5"/>
      <c r="N41" s="5"/>
      <c r="O41" s="2"/>
    </row>
    <row r="42" spans="2:18" ht="15" x14ac:dyDescent="0.2">
      <c r="B42" s="4">
        <f>1+B41</f>
        <v>40</v>
      </c>
      <c r="C42" s="5"/>
      <c r="D42" s="5"/>
      <c r="E42" s="5"/>
      <c r="F42" s="5"/>
      <c r="G42" s="5"/>
      <c r="H42" s="5"/>
      <c r="I42" s="5"/>
      <c r="J42" s="5"/>
      <c r="K42" s="5"/>
      <c r="L42" s="5"/>
      <c r="M42" s="5"/>
      <c r="N42" s="5"/>
      <c r="O42" s="2"/>
    </row>
    <row r="43" spans="2:18" ht="15" x14ac:dyDescent="0.2">
      <c r="B43" s="4">
        <f>1+B42</f>
        <v>41</v>
      </c>
      <c r="C43" s="5"/>
      <c r="D43" s="5"/>
      <c r="E43" s="5"/>
      <c r="F43" s="5"/>
      <c r="G43" s="5"/>
      <c r="H43" s="5"/>
      <c r="I43" s="5"/>
      <c r="J43" s="5"/>
      <c r="K43" s="5"/>
      <c r="L43" s="5"/>
      <c r="M43" s="5"/>
      <c r="N43" s="5"/>
      <c r="O43" s="2"/>
    </row>
    <row r="44" spans="2:18" ht="15" x14ac:dyDescent="0.2">
      <c r="B44" s="4">
        <f>1+B43</f>
        <v>42</v>
      </c>
      <c r="C44" s="5"/>
      <c r="D44" s="5"/>
      <c r="E44" s="5"/>
      <c r="F44" s="5"/>
      <c r="G44" s="5"/>
      <c r="H44" s="5"/>
      <c r="I44" s="5"/>
      <c r="J44" s="5"/>
      <c r="K44" s="5"/>
      <c r="L44" s="5"/>
      <c r="M44" s="5"/>
      <c r="N44" s="5"/>
      <c r="O44" s="2"/>
    </row>
    <row r="45" spans="2:18" ht="15" x14ac:dyDescent="0.2">
      <c r="B45" s="4">
        <v>43</v>
      </c>
      <c r="C45" s="5"/>
      <c r="D45" s="5"/>
      <c r="E45" s="5"/>
      <c r="F45" s="5"/>
      <c r="G45" s="5"/>
      <c r="H45" s="5"/>
      <c r="I45" s="5"/>
      <c r="J45" s="5"/>
      <c r="K45" s="5"/>
      <c r="L45" s="5"/>
      <c r="M45" s="5"/>
      <c r="N45" s="5"/>
      <c r="O45" s="2"/>
    </row>
    <row r="46" spans="2:18" ht="15" x14ac:dyDescent="0.2">
      <c r="B46" s="4">
        <v>44</v>
      </c>
      <c r="C46" s="5"/>
      <c r="D46" s="5"/>
      <c r="E46" s="5"/>
      <c r="F46" s="5"/>
      <c r="G46" s="5"/>
      <c r="H46" s="5"/>
      <c r="I46" s="5"/>
      <c r="J46" s="5"/>
      <c r="K46" s="5"/>
      <c r="L46" s="5"/>
      <c r="M46" s="5"/>
      <c r="N46" s="5"/>
      <c r="O46" s="2"/>
    </row>
    <row r="47" spans="2:18" ht="15" x14ac:dyDescent="0.2">
      <c r="B47" s="4">
        <v>45</v>
      </c>
      <c r="C47" s="5"/>
      <c r="D47" s="5"/>
      <c r="E47" s="5"/>
      <c r="F47" s="5"/>
      <c r="G47" s="5"/>
      <c r="H47" s="5"/>
      <c r="I47" s="5"/>
      <c r="J47" s="5"/>
      <c r="K47" s="5"/>
      <c r="L47" s="5"/>
      <c r="M47" s="5"/>
      <c r="N47" s="5"/>
      <c r="O47" s="2"/>
    </row>
    <row r="48" spans="2:18" ht="16" x14ac:dyDescent="0.2">
      <c r="B48" s="4">
        <v>46</v>
      </c>
      <c r="C48" s="5"/>
      <c r="D48" s="5"/>
      <c r="E48" s="5"/>
      <c r="F48" s="5"/>
      <c r="G48" s="5"/>
      <c r="H48" s="5"/>
      <c r="I48" s="5"/>
      <c r="J48" s="5"/>
      <c r="K48" s="5"/>
      <c r="L48" s="5"/>
      <c r="M48" s="5"/>
      <c r="N48" s="5"/>
      <c r="O48" s="2"/>
      <c r="R48" s="45"/>
    </row>
    <row r="49" spans="2:23" ht="16" x14ac:dyDescent="0.2">
      <c r="B49" s="4">
        <v>47</v>
      </c>
      <c r="C49" s="5"/>
      <c r="D49" s="5"/>
      <c r="E49" s="5"/>
      <c r="F49" s="5"/>
      <c r="G49" s="5"/>
      <c r="H49" s="5"/>
      <c r="I49" s="5"/>
      <c r="J49" s="5"/>
      <c r="K49" s="5"/>
      <c r="L49" s="5"/>
      <c r="M49" s="5"/>
      <c r="N49" s="5"/>
      <c r="O49" s="2"/>
      <c r="S49" s="46"/>
      <c r="T49" s="46"/>
      <c r="U49" s="46"/>
      <c r="V49" s="46"/>
    </row>
    <row r="50" spans="2:23" ht="16" x14ac:dyDescent="0.2">
      <c r="B50" s="4">
        <v>48</v>
      </c>
      <c r="C50" s="5"/>
      <c r="D50" s="5"/>
      <c r="E50" s="5"/>
      <c r="F50" s="5"/>
      <c r="G50" s="5"/>
      <c r="H50" s="5"/>
      <c r="I50" s="5"/>
      <c r="J50" s="5"/>
      <c r="K50" s="5"/>
      <c r="L50" s="5"/>
      <c r="M50" s="5"/>
      <c r="N50" s="5"/>
      <c r="O50" s="2"/>
      <c r="S50" s="47"/>
      <c r="T50" s="45"/>
      <c r="U50" s="45"/>
      <c r="V50" s="45"/>
    </row>
    <row r="51" spans="2:23" ht="16" x14ac:dyDescent="0.2">
      <c r="B51" s="4">
        <v>49</v>
      </c>
      <c r="C51" s="5"/>
      <c r="D51" s="5"/>
      <c r="E51" s="5"/>
      <c r="F51" s="5"/>
      <c r="G51" s="5"/>
      <c r="H51" s="5"/>
      <c r="I51" s="5"/>
      <c r="J51" s="5"/>
      <c r="K51" s="5"/>
      <c r="L51" s="5"/>
      <c r="M51" s="5"/>
      <c r="N51" s="5"/>
      <c r="O51" s="2"/>
      <c r="S51" s="47"/>
      <c r="T51" s="45"/>
      <c r="U51" s="45"/>
      <c r="V51" s="45"/>
    </row>
    <row r="52" spans="2:23" ht="16" x14ac:dyDescent="0.2">
      <c r="B52" s="4">
        <f>1+B51</f>
        <v>50</v>
      </c>
      <c r="C52" s="5"/>
      <c r="D52" s="5"/>
      <c r="E52" s="5"/>
      <c r="F52" s="5"/>
      <c r="G52" s="5"/>
      <c r="H52" s="5"/>
      <c r="I52" s="5"/>
      <c r="J52" s="5"/>
      <c r="K52" s="5"/>
      <c r="L52" s="5"/>
      <c r="M52" s="5"/>
      <c r="N52" s="5"/>
      <c r="O52" s="2"/>
      <c r="V52" s="45"/>
      <c r="W52" s="48"/>
    </row>
    <row r="53" spans="2:23" ht="15" x14ac:dyDescent="0.2">
      <c r="B53" s="4">
        <f>1+B52</f>
        <v>51</v>
      </c>
      <c r="C53" s="5"/>
      <c r="D53" s="5"/>
      <c r="E53" s="5"/>
      <c r="F53" s="5"/>
      <c r="G53" s="5"/>
      <c r="H53" s="5"/>
      <c r="I53" s="5"/>
      <c r="J53" s="5"/>
      <c r="K53" s="5"/>
      <c r="L53" s="5"/>
      <c r="M53" s="5"/>
      <c r="N53" s="5"/>
      <c r="O53" s="2"/>
    </row>
    <row r="54" spans="2:23" ht="15" x14ac:dyDescent="0.2">
      <c r="B54" s="4">
        <f>1+B53</f>
        <v>52</v>
      </c>
      <c r="C54" s="5"/>
      <c r="D54" s="5"/>
      <c r="E54" s="5"/>
      <c r="F54" s="5"/>
      <c r="G54" s="5"/>
      <c r="H54" s="5"/>
      <c r="I54" s="5"/>
      <c r="J54" s="5"/>
      <c r="K54" s="5"/>
      <c r="L54" s="5"/>
      <c r="M54" s="5"/>
      <c r="N54" s="5"/>
      <c r="O54" s="2"/>
    </row>
    <row r="55" spans="2:23" ht="15" x14ac:dyDescent="0.2">
      <c r="B55" s="7" t="s">
        <v>0</v>
      </c>
      <c r="C55" s="8">
        <f t="shared" ref="C55:N55" si="1">SUM(C3:C54)</f>
        <v>10</v>
      </c>
      <c r="D55" s="8">
        <f t="shared" si="1"/>
        <v>9</v>
      </c>
      <c r="E55" s="8">
        <f t="shared" si="1"/>
        <v>4</v>
      </c>
      <c r="F55" s="8">
        <f t="shared" si="1"/>
        <v>1</v>
      </c>
      <c r="G55" s="8">
        <f t="shared" si="1"/>
        <v>1</v>
      </c>
      <c r="H55" s="8">
        <f t="shared" si="1"/>
        <v>0</v>
      </c>
      <c r="I55" s="8">
        <f t="shared" si="1"/>
        <v>0</v>
      </c>
      <c r="J55" s="8">
        <f t="shared" si="1"/>
        <v>0</v>
      </c>
      <c r="K55" s="8">
        <f t="shared" si="1"/>
        <v>0</v>
      </c>
      <c r="L55" s="8">
        <f t="shared" si="1"/>
        <v>0</v>
      </c>
      <c r="M55" s="8">
        <f t="shared" si="1"/>
        <v>0</v>
      </c>
      <c r="N55" s="8">
        <f t="shared" si="1"/>
        <v>0</v>
      </c>
      <c r="O55" s="49">
        <f>SUM(C55:N55)</f>
        <v>25</v>
      </c>
      <c r="P55" s="6" t="s">
        <v>20</v>
      </c>
    </row>
    <row r="56" spans="2:23" ht="16" x14ac:dyDescent="0.2">
      <c r="B56" s="7" t="s">
        <v>1</v>
      </c>
      <c r="C56" s="8">
        <f t="shared" ref="C56:N56" si="2">COUNT(C3:C54)</f>
        <v>37</v>
      </c>
      <c r="D56" s="8">
        <f t="shared" si="2"/>
        <v>34</v>
      </c>
      <c r="E56" s="8">
        <f t="shared" si="2"/>
        <v>37</v>
      </c>
      <c r="F56" s="8">
        <f t="shared" si="2"/>
        <v>37</v>
      </c>
      <c r="G56" s="8">
        <f t="shared" si="2"/>
        <v>21</v>
      </c>
      <c r="H56" s="8">
        <f t="shared" si="2"/>
        <v>0</v>
      </c>
      <c r="I56" s="8">
        <f t="shared" si="2"/>
        <v>0</v>
      </c>
      <c r="J56" s="8">
        <f t="shared" si="2"/>
        <v>0</v>
      </c>
      <c r="K56" s="8">
        <f t="shared" si="2"/>
        <v>0</v>
      </c>
      <c r="L56" s="8">
        <f t="shared" si="2"/>
        <v>0</v>
      </c>
      <c r="M56" s="8">
        <f t="shared" si="2"/>
        <v>0</v>
      </c>
      <c r="N56" s="8">
        <f t="shared" si="2"/>
        <v>0</v>
      </c>
      <c r="O56" s="49">
        <f>SUM(C56:N56)</f>
        <v>166</v>
      </c>
      <c r="P56" s="6" t="s">
        <v>21</v>
      </c>
      <c r="R56" s="50" t="s">
        <v>22</v>
      </c>
      <c r="S56" s="51"/>
      <c r="T56" s="51"/>
      <c r="U56" s="52"/>
      <c r="V56" s="45"/>
      <c r="W56" s="48"/>
    </row>
    <row r="57" spans="2:23" ht="15" x14ac:dyDescent="0.2">
      <c r="B57" s="7" t="s">
        <v>2</v>
      </c>
      <c r="C57" s="8">
        <f t="shared" ref="C57:O57" si="3">C56*4.52</f>
        <v>167.23999999999998</v>
      </c>
      <c r="D57" s="8">
        <f t="shared" si="3"/>
        <v>153.67999999999998</v>
      </c>
      <c r="E57" s="8">
        <f t="shared" si="3"/>
        <v>167.23999999999998</v>
      </c>
      <c r="F57" s="8">
        <f t="shared" si="3"/>
        <v>167.23999999999998</v>
      </c>
      <c r="G57" s="8">
        <f t="shared" si="3"/>
        <v>94.919999999999987</v>
      </c>
      <c r="H57" s="8">
        <f t="shared" si="3"/>
        <v>0</v>
      </c>
      <c r="I57" s="8">
        <f t="shared" si="3"/>
        <v>0</v>
      </c>
      <c r="J57" s="8">
        <f t="shared" si="3"/>
        <v>0</v>
      </c>
      <c r="K57" s="8">
        <f t="shared" si="3"/>
        <v>0</v>
      </c>
      <c r="L57" s="8">
        <f t="shared" si="3"/>
        <v>0</v>
      </c>
      <c r="M57" s="8">
        <f t="shared" si="3"/>
        <v>0</v>
      </c>
      <c r="N57" s="8">
        <f t="shared" si="3"/>
        <v>0</v>
      </c>
      <c r="O57" s="8">
        <f t="shared" si="3"/>
        <v>750.31999999999994</v>
      </c>
      <c r="R57" s="53" t="s">
        <v>23</v>
      </c>
      <c r="S57" s="54">
        <v>4</v>
      </c>
      <c r="T57" s="51"/>
      <c r="U57" s="55"/>
    </row>
    <row r="58" spans="2:23" ht="16" x14ac:dyDescent="0.2">
      <c r="B58" s="7" t="s">
        <v>3</v>
      </c>
      <c r="C58" s="8">
        <f t="shared" ref="C58:O58" si="4">C57/1000000</f>
        <v>1.6723999999999998E-4</v>
      </c>
      <c r="D58" s="8">
        <f t="shared" si="4"/>
        <v>1.5367999999999998E-4</v>
      </c>
      <c r="E58" s="8">
        <f t="shared" si="4"/>
        <v>1.6723999999999998E-4</v>
      </c>
      <c r="F58" s="8">
        <f t="shared" si="4"/>
        <v>1.6723999999999998E-4</v>
      </c>
      <c r="G58" s="8">
        <f t="shared" si="4"/>
        <v>9.4919999999999992E-5</v>
      </c>
      <c r="H58" s="8">
        <f t="shared" si="4"/>
        <v>0</v>
      </c>
      <c r="I58" s="8">
        <f t="shared" si="4"/>
        <v>0</v>
      </c>
      <c r="J58" s="8">
        <f t="shared" si="4"/>
        <v>0</v>
      </c>
      <c r="K58" s="8">
        <f t="shared" si="4"/>
        <v>0</v>
      </c>
      <c r="L58" s="8">
        <f t="shared" si="4"/>
        <v>0</v>
      </c>
      <c r="M58" s="8">
        <f t="shared" si="4"/>
        <v>0</v>
      </c>
      <c r="N58" s="8">
        <f t="shared" si="4"/>
        <v>0</v>
      </c>
      <c r="O58" s="8">
        <f t="shared" si="4"/>
        <v>7.5031999999999996E-4</v>
      </c>
      <c r="P58" s="56"/>
      <c r="Q58" s="2"/>
      <c r="R58" s="53" t="s">
        <v>24</v>
      </c>
      <c r="S58" s="57">
        <f>O56</f>
        <v>166</v>
      </c>
      <c r="T58" s="51"/>
      <c r="U58" s="55"/>
      <c r="V58" s="58"/>
      <c r="W58" s="48"/>
    </row>
    <row r="59" spans="2:23" ht="15" x14ac:dyDescent="0.2">
      <c r="B59" s="7" t="s">
        <v>4</v>
      </c>
      <c r="C59" s="9">
        <f>C55/C57</f>
        <v>5.9794307581918206E-2</v>
      </c>
      <c r="D59" s="9">
        <f t="shared" ref="D59:G59" si="5">D55/D57</f>
        <v>5.8563248308172833E-2</v>
      </c>
      <c r="E59" s="9">
        <f t="shared" si="5"/>
        <v>2.3917723032767284E-2</v>
      </c>
      <c r="F59" s="9">
        <f t="shared" si="5"/>
        <v>5.9794307581918209E-3</v>
      </c>
      <c r="G59" s="9">
        <f t="shared" si="5"/>
        <v>1.0535187526337969E-2</v>
      </c>
      <c r="H59" s="9"/>
      <c r="I59" s="9"/>
      <c r="J59" s="9"/>
      <c r="K59" s="9"/>
      <c r="L59" s="9"/>
      <c r="M59" s="9"/>
      <c r="N59" s="9"/>
      <c r="O59" s="9">
        <f>O55/O57</f>
        <v>3.3319117176671291E-2</v>
      </c>
      <c r="Q59" s="59"/>
      <c r="R59" s="53" t="s">
        <v>25</v>
      </c>
      <c r="S59" s="54">
        <f>SUM(C55:N55)</f>
        <v>25</v>
      </c>
      <c r="T59" s="51"/>
      <c r="U59" s="55"/>
    </row>
    <row r="60" spans="2:23" ht="15" x14ac:dyDescent="0.2">
      <c r="B60" s="7" t="s">
        <v>5</v>
      </c>
      <c r="C60" s="9">
        <f>DAYS360($A68,C2)</f>
        <v>161</v>
      </c>
      <c r="D60" s="9">
        <f t="shared" ref="D60:G60" si="6">DAYS360($A68,D2)</f>
        <v>161</v>
      </c>
      <c r="E60" s="9">
        <f t="shared" si="6"/>
        <v>121</v>
      </c>
      <c r="F60" s="9">
        <f t="shared" si="6"/>
        <v>127</v>
      </c>
      <c r="G60" s="9">
        <f t="shared" si="6"/>
        <v>120</v>
      </c>
      <c r="H60" s="9"/>
      <c r="I60" s="9"/>
      <c r="J60" s="9"/>
      <c r="K60" s="9"/>
      <c r="L60" s="9"/>
      <c r="M60" s="9"/>
      <c r="N60" s="9"/>
      <c r="O60" s="60">
        <f>AVERAGE(C60:N60)</f>
        <v>138</v>
      </c>
      <c r="P60" s="61"/>
      <c r="Q60" s="62"/>
      <c r="R60" s="53" t="s">
        <v>26</v>
      </c>
      <c r="S60" s="63">
        <f>AVERAGE(C55:G55)</f>
        <v>5</v>
      </c>
      <c r="T60" s="51"/>
      <c r="U60" s="55"/>
    </row>
    <row r="61" spans="2:23" ht="15" x14ac:dyDescent="0.2">
      <c r="B61" s="10" t="s">
        <v>6</v>
      </c>
      <c r="C61" s="11" t="str">
        <f>C1</f>
        <v>127A</v>
      </c>
      <c r="D61" s="11" t="str">
        <f t="shared" ref="D61:G61" si="7">D1</f>
        <v>127B</v>
      </c>
      <c r="E61" s="11" t="str">
        <f t="shared" si="7"/>
        <v>127C</v>
      </c>
      <c r="F61" s="11" t="str">
        <f t="shared" si="7"/>
        <v>127D</v>
      </c>
      <c r="G61" s="11" t="str">
        <f t="shared" si="7"/>
        <v>127D</v>
      </c>
      <c r="H61" s="133"/>
      <c r="I61" s="133"/>
      <c r="J61" s="133"/>
      <c r="K61" s="38"/>
      <c r="L61" s="38"/>
      <c r="M61" s="38"/>
      <c r="N61" s="38"/>
      <c r="O61" s="12"/>
      <c r="P61" s="61"/>
      <c r="Q61" s="62"/>
      <c r="R61" s="53" t="s">
        <v>27</v>
      </c>
      <c r="S61" s="63">
        <f>AVERAGE(C59:G59)</f>
        <v>3.1757979441477624E-2</v>
      </c>
      <c r="T61" s="51"/>
      <c r="U61" s="55"/>
    </row>
    <row r="62" spans="2:23" ht="17" x14ac:dyDescent="0.2">
      <c r="C62" s="64"/>
      <c r="D62" s="64"/>
      <c r="E62" s="64"/>
      <c r="F62" s="64"/>
      <c r="G62" s="64"/>
      <c r="H62" s="64"/>
      <c r="I62" s="64"/>
      <c r="J62" s="64"/>
      <c r="K62" s="64"/>
      <c r="L62" s="64"/>
      <c r="M62" s="64"/>
      <c r="N62" s="64"/>
      <c r="P62" s="61"/>
      <c r="Q62" s="62"/>
      <c r="R62" s="53" t="s">
        <v>28</v>
      </c>
      <c r="S62" s="65">
        <f>VAR(C59:G59)</f>
        <v>6.7024205601461388E-4</v>
      </c>
      <c r="T62" s="51"/>
      <c r="U62" s="55"/>
    </row>
    <row r="63" spans="2:23" ht="16" x14ac:dyDescent="0.2">
      <c r="B63" s="13" t="s">
        <v>7</v>
      </c>
      <c r="C63" s="169"/>
      <c r="D63" s="169"/>
      <c r="E63" s="169"/>
      <c r="F63" s="169"/>
      <c r="G63" s="169"/>
      <c r="H63" s="169"/>
      <c r="K63" s="167"/>
      <c r="L63" s="167"/>
      <c r="O63" s="140"/>
      <c r="P63" s="61"/>
      <c r="Q63" s="62"/>
      <c r="R63" s="53"/>
      <c r="S63" s="65"/>
      <c r="T63" s="51"/>
      <c r="U63" s="55"/>
    </row>
    <row r="64" spans="2:23" ht="16" x14ac:dyDescent="0.2">
      <c r="B64" s="14" t="s">
        <v>8</v>
      </c>
      <c r="C64" s="169">
        <f>C58+ D58+E58+F58+G58</f>
        <v>7.5031999999999985E-4</v>
      </c>
      <c r="D64" s="169"/>
      <c r="E64" s="169"/>
      <c r="F64" s="169"/>
      <c r="G64" s="169"/>
      <c r="H64" s="169"/>
      <c r="K64" s="167"/>
      <c r="L64" s="167"/>
      <c r="O64" s="140"/>
      <c r="P64" s="66"/>
      <c r="Q64" s="67"/>
      <c r="R64" s="53" t="s">
        <v>29</v>
      </c>
      <c r="S64" s="68">
        <f>SQRT(((S61+S61^2/(S61^2/(S62-S61))))/S58)</f>
        <v>2.0093786967806718E-3</v>
      </c>
      <c r="T64" s="51"/>
      <c r="U64" s="55"/>
    </row>
    <row r="65" spans="1:25" ht="16" x14ac:dyDescent="0.2">
      <c r="A65" s="15"/>
      <c r="B65" s="14" t="s">
        <v>9</v>
      </c>
      <c r="C65" s="170">
        <f>C55 + D55 +E55+F55+G55</f>
        <v>25</v>
      </c>
      <c r="D65" s="170"/>
      <c r="E65" s="170"/>
      <c r="F65" s="170"/>
      <c r="G65" s="170"/>
      <c r="H65" s="170"/>
      <c r="K65" s="167"/>
      <c r="L65" s="167"/>
      <c r="O65" s="140"/>
      <c r="P65" s="12"/>
      <c r="Q65" s="12"/>
      <c r="U65" s="55"/>
    </row>
    <row r="66" spans="1:25" ht="17" thickBot="1" x14ac:dyDescent="0.25">
      <c r="B66" s="14" t="s">
        <v>10</v>
      </c>
      <c r="C66" s="170">
        <f>AVERAGE(C60,D60,E60,F60,G60)</f>
        <v>138</v>
      </c>
      <c r="D66" s="170"/>
      <c r="E66" s="170"/>
      <c r="F66" s="170"/>
      <c r="G66" s="170"/>
      <c r="H66" s="170"/>
      <c r="K66" s="168"/>
      <c r="L66" s="168"/>
      <c r="M66" s="113"/>
      <c r="N66" s="113"/>
      <c r="O66" s="142"/>
      <c r="P66" s="12"/>
      <c r="Q66" s="12"/>
      <c r="R66" s="69"/>
      <c r="S66" s="70"/>
      <c r="T66" s="71"/>
      <c r="U66" s="72"/>
    </row>
    <row r="67" spans="1:25" ht="34" thickTop="1" thickBot="1" x14ac:dyDescent="0.35">
      <c r="A67" s="73" t="s">
        <v>30</v>
      </c>
      <c r="B67" s="16" t="s">
        <v>11</v>
      </c>
      <c r="C67" s="140"/>
      <c r="D67" s="140"/>
      <c r="E67" s="140"/>
      <c r="F67" s="140"/>
      <c r="G67" s="140"/>
      <c r="H67" s="140"/>
      <c r="K67" s="140"/>
      <c r="L67" s="140"/>
      <c r="O67" s="140"/>
      <c r="P67" s="74"/>
      <c r="Q67" s="7"/>
      <c r="R67" s="75" t="s">
        <v>31</v>
      </c>
      <c r="S67" s="76"/>
      <c r="T67" s="77"/>
      <c r="U67" s="78"/>
    </row>
    <row r="68" spans="1:25" ht="20" thickTop="1" x14ac:dyDescent="0.25">
      <c r="A68" s="79">
        <v>43783</v>
      </c>
      <c r="B68" s="18">
        <v>10.9</v>
      </c>
      <c r="C68" s="162">
        <f>C65/(B68*C64*C66)</f>
        <v>22.150722760717517</v>
      </c>
      <c r="D68" s="163"/>
      <c r="E68" s="162"/>
      <c r="F68" s="163"/>
      <c r="G68" s="162"/>
      <c r="H68" s="164"/>
      <c r="K68" s="140"/>
      <c r="L68" s="140"/>
      <c r="O68" s="140"/>
      <c r="P68" s="165"/>
      <c r="Q68" s="165"/>
      <c r="R68" s="80" t="s">
        <v>32</v>
      </c>
      <c r="S68" s="81" t="str">
        <f>+A1</f>
        <v>WMZ 9</v>
      </c>
      <c r="T68" s="82"/>
      <c r="U68" s="83"/>
    </row>
    <row r="69" spans="1:25" ht="19" x14ac:dyDescent="0.25">
      <c r="A69" s="79"/>
      <c r="B69" s="84">
        <v>19.8</v>
      </c>
      <c r="C69" s="162">
        <f>C65/(B69*C66*C64)</f>
        <v>12.19408475211217</v>
      </c>
      <c r="D69" s="163"/>
      <c r="E69" s="162"/>
      <c r="F69" s="163"/>
      <c r="G69" s="162"/>
      <c r="H69" s="164"/>
      <c r="K69" s="140"/>
      <c r="L69" s="140"/>
      <c r="O69" s="140"/>
      <c r="P69" s="165"/>
      <c r="Q69" s="165"/>
      <c r="R69" s="80" t="s">
        <v>33</v>
      </c>
      <c r="S69" s="80" t="str">
        <f>A2</f>
        <v>2020:  Grid 127</v>
      </c>
      <c r="T69" s="85"/>
      <c r="U69" s="83"/>
    </row>
    <row r="70" spans="1:25" ht="19" x14ac:dyDescent="0.25">
      <c r="A70" s="17" t="s">
        <v>12</v>
      </c>
      <c r="B70" s="18">
        <v>28.7</v>
      </c>
      <c r="C70" s="162">
        <f>C65/(B70*C64*C66)</f>
        <v>8.4126438359519504</v>
      </c>
      <c r="D70" s="163"/>
      <c r="E70" s="162"/>
      <c r="F70" s="163"/>
      <c r="G70" s="162"/>
      <c r="H70" s="164"/>
      <c r="K70" s="140"/>
      <c r="L70" s="140"/>
      <c r="O70" s="140"/>
      <c r="P70" s="165"/>
      <c r="Q70" s="165"/>
      <c r="R70" s="86" t="s">
        <v>34</v>
      </c>
      <c r="S70" s="87">
        <f>S57</f>
        <v>4</v>
      </c>
      <c r="T70" s="85"/>
      <c r="U70" s="83"/>
    </row>
    <row r="71" spans="1:25" ht="19" x14ac:dyDescent="0.25">
      <c r="A71" s="17"/>
      <c r="B71" s="18"/>
      <c r="C71" s="19"/>
      <c r="D71" s="19"/>
      <c r="E71" s="19"/>
      <c r="F71" s="19"/>
      <c r="G71" s="19"/>
      <c r="H71" s="19"/>
      <c r="K71" s="140"/>
      <c r="L71" s="140"/>
      <c r="M71" s="123"/>
      <c r="N71" s="123"/>
      <c r="O71" s="140"/>
      <c r="P71" s="166"/>
      <c r="Q71" s="166"/>
      <c r="R71" s="80" t="s">
        <v>35</v>
      </c>
      <c r="S71" s="88">
        <f>O56</f>
        <v>166</v>
      </c>
      <c r="T71" s="85"/>
      <c r="U71" s="83"/>
    </row>
    <row r="72" spans="1:25" ht="19" x14ac:dyDescent="0.25">
      <c r="A72" s="17"/>
      <c r="B72" s="21" t="s">
        <v>13</v>
      </c>
      <c r="C72" s="161">
        <f>AVERAGE(C68:C70)</f>
        <v>14.252483782927214</v>
      </c>
      <c r="D72" s="161"/>
      <c r="E72" s="161"/>
      <c r="F72" s="161"/>
      <c r="G72" s="161"/>
      <c r="H72" s="161"/>
      <c r="M72" s="123"/>
      <c r="N72" s="123"/>
      <c r="O72" s="140"/>
      <c r="P72" s="141"/>
      <c r="Q72" s="141"/>
      <c r="R72" s="80" t="s">
        <v>36</v>
      </c>
      <c r="S72" s="88">
        <f>O55</f>
        <v>25</v>
      </c>
      <c r="T72" s="85"/>
      <c r="U72" s="83"/>
    </row>
    <row r="73" spans="1:25" ht="20" thickBot="1" x14ac:dyDescent="0.3">
      <c r="A73" s="22"/>
      <c r="M73" s="123"/>
      <c r="N73" s="123"/>
      <c r="P73" s="159"/>
      <c r="Q73" s="159"/>
      <c r="R73" s="80" t="s">
        <v>37</v>
      </c>
      <c r="S73" s="88"/>
      <c r="T73" s="85" t="s">
        <v>38</v>
      </c>
      <c r="U73" s="83"/>
    </row>
    <row r="74" spans="1:25" ht="29" thickTop="1" thickBot="1" x14ac:dyDescent="0.35">
      <c r="A74" s="23"/>
      <c r="C74" s="138">
        <f>C63</f>
        <v>0</v>
      </c>
      <c r="D74" s="98"/>
      <c r="E74" s="98"/>
      <c r="F74" s="98"/>
      <c r="G74" s="98"/>
      <c r="M74" s="123"/>
      <c r="N74" s="123"/>
      <c r="P74" s="159"/>
      <c r="Q74" s="159"/>
      <c r="R74" s="90" t="s">
        <v>39</v>
      </c>
      <c r="S74" s="91"/>
      <c r="T74" s="85"/>
      <c r="U74" s="92" t="s">
        <v>40</v>
      </c>
      <c r="V74" s="93"/>
      <c r="W74" s="94"/>
      <c r="X74" s="95"/>
      <c r="Y74" s="95"/>
    </row>
    <row r="75" spans="1:25" ht="21" thickTop="1" thickBot="1" x14ac:dyDescent="0.3">
      <c r="B75" s="24" t="s">
        <v>14</v>
      </c>
      <c r="C75" s="25">
        <f>C72/0.386</f>
        <v>36.923533116391745</v>
      </c>
      <c r="D75" s="98"/>
      <c r="F75" s="98"/>
      <c r="G75" s="98"/>
      <c r="M75" s="123"/>
      <c r="N75" s="123"/>
      <c r="P75" s="159"/>
      <c r="Q75" s="159"/>
      <c r="R75" s="86" t="s">
        <v>41</v>
      </c>
      <c r="S75" s="96">
        <f>AVERAGE(C68:L70)</f>
        <v>14.252483782927214</v>
      </c>
      <c r="T75" s="85" t="s">
        <v>38</v>
      </c>
      <c r="U75" s="97">
        <f>S75/0.386</f>
        <v>36.923533116391745</v>
      </c>
      <c r="V75" s="97" t="s">
        <v>42</v>
      </c>
      <c r="W75" s="74"/>
    </row>
    <row r="76" spans="1:25" ht="20" thickBot="1" x14ac:dyDescent="0.3">
      <c r="C76" s="139"/>
      <c r="D76" s="98"/>
      <c r="E76" s="98"/>
      <c r="F76" s="98"/>
      <c r="G76" s="98"/>
      <c r="M76" s="123"/>
      <c r="N76" s="123"/>
      <c r="P76" s="143"/>
      <c r="Q76" s="143"/>
      <c r="R76" s="99" t="s">
        <v>43</v>
      </c>
      <c r="S76" s="100">
        <f>_xlfn.VAR.S(C68:L70)</f>
        <v>50.361458063317116</v>
      </c>
      <c r="T76" s="85" t="s">
        <v>38</v>
      </c>
      <c r="U76" s="101">
        <f>S76/0.386</f>
        <v>130.47009860962984</v>
      </c>
      <c r="V76" s="101" t="s">
        <v>42</v>
      </c>
      <c r="W76" s="74"/>
    </row>
    <row r="77" spans="1:25" ht="19" x14ac:dyDescent="0.25">
      <c r="B77" s="27" t="s">
        <v>15</v>
      </c>
      <c r="C77" s="28">
        <f>C68/0.386</f>
        <v>57.385292126211183</v>
      </c>
      <c r="D77" s="98"/>
      <c r="E77" s="98"/>
      <c r="F77" s="98"/>
      <c r="G77" s="98"/>
      <c r="M77" s="123"/>
      <c r="N77" s="123"/>
      <c r="O77" s="12"/>
      <c r="P77" s="160"/>
      <c r="Q77" s="160"/>
      <c r="R77" s="99" t="s">
        <v>44</v>
      </c>
      <c r="S77" s="100">
        <f>MAX(C68:L70)</f>
        <v>22.150722760717517</v>
      </c>
      <c r="T77" s="85" t="s">
        <v>38</v>
      </c>
      <c r="U77" s="102">
        <f>S77/0.386</f>
        <v>57.385292126211183</v>
      </c>
      <c r="V77" s="101" t="s">
        <v>42</v>
      </c>
      <c r="W77" s="74"/>
    </row>
    <row r="78" spans="1:25" ht="24" x14ac:dyDescent="0.3">
      <c r="B78" s="27" t="s">
        <v>16</v>
      </c>
      <c r="C78" s="29">
        <f>C69/0.386</f>
        <v>31.590893140186967</v>
      </c>
      <c r="D78" s="98"/>
      <c r="E78" s="98"/>
      <c r="F78" s="98"/>
      <c r="G78" s="98"/>
      <c r="O78" s="30"/>
      <c r="P78" s="74"/>
      <c r="Q78" s="71"/>
      <c r="R78" s="99" t="s">
        <v>45</v>
      </c>
      <c r="S78" s="100">
        <f>MIN(C68:L70)</f>
        <v>8.4126438359519504</v>
      </c>
      <c r="T78" s="103" t="s">
        <v>38</v>
      </c>
      <c r="U78" s="102">
        <f>S78/0.386</f>
        <v>21.794414082777074</v>
      </c>
      <c r="V78" s="101" t="s">
        <v>42</v>
      </c>
      <c r="W78" s="74"/>
    </row>
    <row r="79" spans="1:25" ht="25" thickBot="1" x14ac:dyDescent="0.35">
      <c r="B79" s="27" t="s">
        <v>17</v>
      </c>
      <c r="C79" s="26">
        <f>C70/0.386</f>
        <v>21.794414082777074</v>
      </c>
      <c r="D79" s="98"/>
      <c r="E79" s="98"/>
      <c r="F79" s="98"/>
      <c r="G79" s="98"/>
      <c r="O79" s="31"/>
      <c r="P79" s="74"/>
      <c r="Q79" s="71"/>
      <c r="R79" s="104" t="s">
        <v>46</v>
      </c>
      <c r="S79" s="100">
        <f>COUNT(C68:L70)</f>
        <v>3</v>
      </c>
      <c r="T79" s="85"/>
      <c r="U79" s="83"/>
      <c r="V79" s="105"/>
      <c r="W79" s="74"/>
    </row>
    <row r="80" spans="1:25" ht="24" x14ac:dyDescent="0.3">
      <c r="O80" s="31"/>
      <c r="P80" s="74"/>
      <c r="Q80" s="71"/>
      <c r="R80" s="106"/>
      <c r="S80" s="100"/>
      <c r="T80" s="107" t="s">
        <v>47</v>
      </c>
      <c r="U80" s="107" t="s">
        <v>48</v>
      </c>
      <c r="V80" s="105"/>
      <c r="W80" s="74"/>
    </row>
    <row r="81" spans="1:23" ht="19" x14ac:dyDescent="0.25">
      <c r="O81" s="108"/>
      <c r="P81" s="74"/>
      <c r="Q81" s="71"/>
      <c r="R81" s="104" t="s">
        <v>49</v>
      </c>
      <c r="S81" s="109"/>
      <c r="T81" s="101">
        <f>S75-S84</f>
        <v>-3.3778228740946652</v>
      </c>
      <c r="U81" s="101">
        <f>S75+S84</f>
        <v>31.882790439949094</v>
      </c>
      <c r="V81" s="110" t="s">
        <v>38</v>
      </c>
      <c r="W81" s="111"/>
    </row>
    <row r="82" spans="1:23" ht="19" x14ac:dyDescent="0.25">
      <c r="O82" s="112"/>
      <c r="P82" s="113"/>
      <c r="Q82" s="71"/>
      <c r="R82" s="104" t="s">
        <v>50</v>
      </c>
      <c r="S82" s="114"/>
      <c r="T82" s="97">
        <f>T81/0.386</f>
        <v>-8.750836461385143</v>
      </c>
      <c r="U82" s="97">
        <f>U81/0.386</f>
        <v>82.597902694168639</v>
      </c>
      <c r="V82" s="115" t="s">
        <v>42</v>
      </c>
      <c r="W82" s="74"/>
    </row>
    <row r="83" spans="1:23" ht="24" x14ac:dyDescent="0.3">
      <c r="C83" s="113"/>
      <c r="D83" s="113"/>
      <c r="E83" s="113"/>
      <c r="F83" s="113"/>
      <c r="G83" s="113"/>
      <c r="H83" s="113"/>
      <c r="I83" s="113"/>
      <c r="J83" s="113"/>
      <c r="K83" s="113"/>
      <c r="L83" s="113"/>
      <c r="O83" s="112"/>
      <c r="P83" s="116"/>
      <c r="Q83" s="71"/>
      <c r="R83" s="117" t="s">
        <v>51</v>
      </c>
      <c r="S83" s="118">
        <v>4.3029999999999999</v>
      </c>
    </row>
    <row r="84" spans="1:23" x14ac:dyDescent="0.2">
      <c r="O84" s="112"/>
      <c r="P84" s="119"/>
      <c r="Q84" s="71"/>
      <c r="R84" s="6" t="s">
        <v>52</v>
      </c>
      <c r="S84" s="74">
        <f>S83*S85</f>
        <v>17.63030665702188</v>
      </c>
    </row>
    <row r="85" spans="1:23" s="74" customFormat="1" x14ac:dyDescent="0.2">
      <c r="A85" s="6"/>
      <c r="B85" s="6"/>
      <c r="C85" s="6"/>
      <c r="D85" s="6"/>
      <c r="E85" s="6"/>
      <c r="F85" s="6"/>
      <c r="G85" s="6"/>
      <c r="H85" s="6"/>
      <c r="I85" s="6"/>
      <c r="J85" s="6"/>
      <c r="K85" s="6"/>
      <c r="L85" s="6"/>
      <c r="M85" s="6"/>
      <c r="N85" s="6"/>
      <c r="O85" s="108"/>
      <c r="P85" s="119"/>
      <c r="Q85" s="71"/>
      <c r="R85" s="6" t="s">
        <v>53</v>
      </c>
      <c r="S85" s="74">
        <f>SQRT(S76)/SQRT(S79)</f>
        <v>4.09721279503181</v>
      </c>
    </row>
    <row r="86" spans="1:23" ht="15" x14ac:dyDescent="0.2">
      <c r="O86" s="108"/>
      <c r="P86" s="120"/>
      <c r="S86" s="74"/>
      <c r="T86" s="121"/>
      <c r="U86" s="121"/>
    </row>
    <row r="87" spans="1:23" ht="15" x14ac:dyDescent="0.2">
      <c r="O87" s="108"/>
      <c r="P87" s="120"/>
      <c r="S87" s="74"/>
      <c r="T87" s="121"/>
      <c r="U87" s="121"/>
    </row>
    <row r="88" spans="1:23" ht="15" x14ac:dyDescent="0.2">
      <c r="B88" s="123"/>
      <c r="C88" s="123"/>
      <c r="D88" s="123"/>
      <c r="E88" s="123"/>
      <c r="F88" s="123"/>
      <c r="G88" s="123"/>
      <c r="H88" s="123"/>
      <c r="I88" s="123"/>
      <c r="J88" s="123"/>
      <c r="K88" s="123"/>
      <c r="L88" s="123"/>
      <c r="O88" s="108"/>
      <c r="P88" s="120"/>
      <c r="R88" s="74"/>
      <c r="S88" s="74"/>
      <c r="T88" s="121"/>
      <c r="U88" s="121"/>
      <c r="W88" s="122"/>
    </row>
    <row r="89" spans="1:23" ht="16" x14ac:dyDescent="0.2">
      <c r="B89" s="123"/>
      <c r="C89" s="123"/>
      <c r="D89" s="123"/>
      <c r="E89" s="123"/>
      <c r="F89" s="123"/>
      <c r="G89" s="123"/>
      <c r="H89" s="123"/>
      <c r="I89" s="123"/>
      <c r="J89" s="123"/>
      <c r="K89" s="123"/>
      <c r="L89" s="123"/>
      <c r="O89" s="108"/>
      <c r="P89" s="120"/>
      <c r="R89" s="45"/>
    </row>
    <row r="90" spans="1:23" ht="16" x14ac:dyDescent="0.2">
      <c r="B90" s="123"/>
      <c r="C90" s="123"/>
      <c r="D90" s="123"/>
      <c r="E90" s="123"/>
      <c r="F90" s="123"/>
      <c r="G90" s="123"/>
      <c r="H90" s="123"/>
      <c r="I90" s="123"/>
      <c r="J90" s="123"/>
      <c r="K90" s="123"/>
      <c r="L90" s="123"/>
      <c r="O90" s="108"/>
      <c r="P90" s="120"/>
      <c r="S90" s="46"/>
      <c r="T90" s="46"/>
      <c r="U90" s="46"/>
      <c r="V90" s="46"/>
    </row>
    <row r="91" spans="1:23" ht="16" x14ac:dyDescent="0.2">
      <c r="B91" s="123"/>
      <c r="C91" s="123"/>
      <c r="D91" s="123"/>
      <c r="E91" s="123"/>
      <c r="F91" s="123"/>
      <c r="G91" s="123"/>
      <c r="H91" s="123"/>
      <c r="I91" s="123"/>
      <c r="J91" s="123"/>
      <c r="K91" s="123"/>
      <c r="L91" s="123"/>
      <c r="O91" s="108"/>
      <c r="P91" s="120"/>
      <c r="Q91" s="12"/>
      <c r="S91" s="47"/>
      <c r="T91" s="45"/>
      <c r="U91" s="45"/>
      <c r="V91" s="45"/>
    </row>
    <row r="92" spans="1:23" ht="24" x14ac:dyDescent="0.3">
      <c r="B92" s="123"/>
      <c r="C92" s="123"/>
      <c r="D92" s="123"/>
      <c r="E92" s="123"/>
      <c r="F92" s="123"/>
      <c r="G92" s="123"/>
      <c r="H92" s="123"/>
      <c r="I92" s="123"/>
      <c r="J92" s="123"/>
      <c r="K92" s="123"/>
      <c r="L92" s="123"/>
      <c r="O92" s="108"/>
      <c r="P92" s="120"/>
      <c r="Q92" s="31"/>
      <c r="S92" s="47"/>
      <c r="T92" s="45"/>
      <c r="U92" s="45"/>
      <c r="V92" s="45"/>
    </row>
    <row r="93" spans="1:23" ht="16" x14ac:dyDescent="0.2">
      <c r="B93" s="123"/>
      <c r="C93" s="123"/>
      <c r="D93" s="123"/>
      <c r="E93" s="123"/>
      <c r="F93" s="123"/>
      <c r="G93" s="123"/>
      <c r="H93" s="123"/>
      <c r="I93" s="123"/>
      <c r="J93" s="123"/>
      <c r="K93" s="123"/>
      <c r="L93" s="123"/>
      <c r="O93" s="108"/>
      <c r="P93" s="120"/>
      <c r="Q93" s="119"/>
      <c r="S93" s="47"/>
      <c r="T93" s="45"/>
      <c r="U93" s="45"/>
      <c r="V93" s="45"/>
    </row>
    <row r="94" spans="1:23" ht="16" x14ac:dyDescent="0.2">
      <c r="A94" s="124"/>
      <c r="B94" s="123"/>
      <c r="C94" s="123"/>
      <c r="D94" s="123"/>
      <c r="E94" s="123"/>
      <c r="F94" s="123"/>
      <c r="G94" s="123"/>
      <c r="H94" s="123"/>
      <c r="I94" s="123"/>
      <c r="J94" s="123"/>
      <c r="K94" s="123"/>
      <c r="L94" s="123"/>
      <c r="O94" s="108"/>
      <c r="P94" s="120"/>
      <c r="Q94" s="119"/>
      <c r="S94" s="47"/>
      <c r="T94" s="45"/>
      <c r="U94" s="45"/>
      <c r="V94" s="45"/>
    </row>
    <row r="95" spans="1:23" x14ac:dyDescent="0.2">
      <c r="A95" s="124"/>
      <c r="O95" s="108"/>
      <c r="P95" s="120"/>
      <c r="Q95" s="125"/>
      <c r="R95" s="98"/>
      <c r="T95" s="126"/>
      <c r="U95" s="126"/>
      <c r="V95" s="126"/>
    </row>
    <row r="96" spans="1:23" ht="16" x14ac:dyDescent="0.2">
      <c r="A96" s="124"/>
      <c r="B96" s="71"/>
      <c r="O96" s="108"/>
      <c r="P96" s="120"/>
      <c r="Q96" s="125"/>
      <c r="R96" s="98"/>
      <c r="U96" s="45"/>
      <c r="V96" s="48"/>
    </row>
    <row r="97" spans="1:25" ht="16" x14ac:dyDescent="0.2">
      <c r="A97" s="124"/>
      <c r="B97" s="71"/>
      <c r="O97" s="108"/>
      <c r="P97" s="120"/>
      <c r="Q97" s="125"/>
      <c r="R97" s="98"/>
      <c r="U97" s="45"/>
      <c r="V97" s="48"/>
    </row>
    <row r="98" spans="1:25" x14ac:dyDescent="0.2">
      <c r="A98" s="127"/>
      <c r="O98" s="108"/>
      <c r="P98" s="120"/>
      <c r="Q98" s="125"/>
      <c r="R98" s="98"/>
    </row>
    <row r="99" spans="1:25" ht="16" x14ac:dyDescent="0.2">
      <c r="A99" s="127"/>
      <c r="O99" s="108"/>
      <c r="P99" s="120"/>
      <c r="Q99" s="125"/>
      <c r="R99" s="128"/>
      <c r="U99" s="58"/>
      <c r="V99" s="48"/>
    </row>
    <row r="100" spans="1:25" x14ac:dyDescent="0.2">
      <c r="A100" s="129"/>
      <c r="O100" s="108"/>
      <c r="P100" s="120"/>
      <c r="Q100" s="125"/>
      <c r="R100" s="128"/>
    </row>
    <row r="101" spans="1:25" x14ac:dyDescent="0.2">
      <c r="A101" s="129"/>
      <c r="B101" s="74"/>
      <c r="O101" s="108"/>
      <c r="P101" s="120"/>
      <c r="Q101" s="125"/>
      <c r="R101" s="128"/>
    </row>
    <row r="102" spans="1:25" x14ac:dyDescent="0.2">
      <c r="A102" s="129"/>
      <c r="O102" s="108"/>
      <c r="P102" s="120"/>
      <c r="Q102" s="125"/>
      <c r="R102" s="130"/>
    </row>
    <row r="103" spans="1:25" s="123" customFormat="1" x14ac:dyDescent="0.2">
      <c r="A103" s="129"/>
      <c r="B103" s="6"/>
      <c r="C103" s="6"/>
      <c r="D103" s="6"/>
      <c r="E103" s="6"/>
      <c r="F103" s="6"/>
      <c r="G103" s="6"/>
      <c r="H103" s="6"/>
      <c r="I103" s="6"/>
      <c r="J103" s="6"/>
      <c r="K103" s="6"/>
      <c r="L103" s="6"/>
      <c r="M103" s="6"/>
      <c r="N103" s="6"/>
      <c r="O103" s="108"/>
      <c r="P103" s="120"/>
      <c r="Q103" s="125"/>
      <c r="R103" s="128"/>
      <c r="S103" s="6"/>
      <c r="T103" s="6"/>
      <c r="U103" s="6"/>
      <c r="V103" s="6"/>
      <c r="W103" s="6"/>
      <c r="X103" s="6"/>
      <c r="Y103" s="6"/>
    </row>
    <row r="104" spans="1:25" s="123" customFormat="1" x14ac:dyDescent="0.2">
      <c r="A104" s="129"/>
      <c r="B104" s="6"/>
      <c r="C104" s="6"/>
      <c r="D104" s="6"/>
      <c r="E104" s="6"/>
      <c r="F104" s="6"/>
      <c r="G104" s="6"/>
      <c r="H104" s="6"/>
      <c r="I104" s="6"/>
      <c r="J104" s="6"/>
      <c r="K104" s="6"/>
      <c r="L104" s="6"/>
      <c r="M104" s="6"/>
      <c r="N104" s="6"/>
      <c r="O104" s="108"/>
      <c r="P104" s="120"/>
      <c r="Q104" s="125"/>
      <c r="R104" s="128"/>
      <c r="S104" s="6"/>
      <c r="T104" s="6"/>
      <c r="U104" s="6"/>
      <c r="V104" s="6"/>
      <c r="W104" s="6"/>
      <c r="X104" s="6"/>
      <c r="Y104" s="6"/>
    </row>
    <row r="105" spans="1:25" s="123" customFormat="1" x14ac:dyDescent="0.2">
      <c r="A105" s="6"/>
      <c r="B105" s="6"/>
      <c r="C105" s="6"/>
      <c r="D105" s="6"/>
      <c r="E105" s="6"/>
      <c r="F105" s="6"/>
      <c r="G105" s="6"/>
      <c r="H105" s="6"/>
      <c r="I105" s="6"/>
      <c r="J105" s="6"/>
      <c r="K105" s="6"/>
      <c r="L105" s="6"/>
      <c r="M105" s="6"/>
      <c r="N105" s="6"/>
      <c r="O105" s="108"/>
      <c r="P105" s="120"/>
      <c r="Q105" s="125"/>
      <c r="R105" s="128"/>
      <c r="S105" s="131"/>
      <c r="T105" s="126"/>
      <c r="W105" s="6"/>
      <c r="X105" s="6"/>
      <c r="Y105" s="6"/>
    </row>
    <row r="106" spans="1:25" s="123" customFormat="1" x14ac:dyDescent="0.2">
      <c r="A106" s="22"/>
      <c r="B106" s="6"/>
      <c r="C106" s="6"/>
      <c r="D106" s="6"/>
      <c r="E106" s="6"/>
      <c r="F106" s="6"/>
      <c r="G106" s="6"/>
      <c r="H106" s="6"/>
      <c r="I106" s="6"/>
      <c r="J106" s="6"/>
      <c r="K106" s="6"/>
      <c r="L106" s="6"/>
      <c r="M106" s="6"/>
      <c r="N106" s="6"/>
      <c r="O106" s="108"/>
      <c r="P106" s="120"/>
      <c r="Q106" s="125"/>
      <c r="R106" s="128"/>
      <c r="S106" s="131"/>
      <c r="T106" s="126"/>
      <c r="W106" s="6"/>
      <c r="X106" s="6"/>
      <c r="Y106" s="6"/>
    </row>
    <row r="107" spans="1:25" s="123" customFormat="1" x14ac:dyDescent="0.2">
      <c r="A107" s="6"/>
      <c r="B107" s="6"/>
      <c r="C107" s="6"/>
      <c r="D107" s="6"/>
      <c r="E107" s="6"/>
      <c r="F107" s="6"/>
      <c r="G107" s="6"/>
      <c r="H107" s="6"/>
      <c r="I107" s="6"/>
      <c r="J107" s="6"/>
      <c r="K107" s="6"/>
      <c r="L107" s="6"/>
      <c r="M107" s="6"/>
      <c r="N107" s="6"/>
      <c r="O107" s="108"/>
      <c r="P107" s="120"/>
      <c r="Q107" s="125"/>
      <c r="R107" s="128"/>
      <c r="S107" s="131"/>
      <c r="T107" s="126"/>
    </row>
    <row r="108" spans="1:25" s="123" customFormat="1" x14ac:dyDescent="0.2">
      <c r="A108" s="6"/>
      <c r="B108" s="6"/>
      <c r="C108" s="6"/>
      <c r="D108" s="6"/>
      <c r="E108" s="6"/>
      <c r="F108" s="6"/>
      <c r="G108" s="6"/>
      <c r="H108" s="6"/>
      <c r="I108" s="6"/>
      <c r="J108" s="6"/>
      <c r="K108" s="6"/>
      <c r="L108" s="6"/>
      <c r="M108" s="6"/>
      <c r="N108" s="6"/>
      <c r="O108" s="108"/>
      <c r="P108" s="120"/>
      <c r="Q108" s="125"/>
      <c r="R108" s="128"/>
      <c r="S108" s="131"/>
      <c r="T108" s="126"/>
    </row>
    <row r="109" spans="1:25" s="123" customFormat="1" x14ac:dyDescent="0.2">
      <c r="A109" s="6"/>
      <c r="B109" s="6"/>
      <c r="C109" s="6"/>
      <c r="D109" s="6"/>
      <c r="E109" s="6"/>
      <c r="F109" s="6"/>
      <c r="G109" s="6"/>
      <c r="H109" s="6"/>
      <c r="I109" s="6"/>
      <c r="J109" s="6"/>
      <c r="K109" s="6"/>
      <c r="L109" s="6"/>
      <c r="M109" s="6"/>
      <c r="N109" s="6"/>
      <c r="O109" s="98"/>
      <c r="P109" s="120"/>
      <c r="Q109" s="125"/>
      <c r="R109" s="128"/>
      <c r="S109" s="131"/>
      <c r="T109" s="126"/>
    </row>
    <row r="110" spans="1:25" x14ac:dyDescent="0.2">
      <c r="O110" s="98"/>
      <c r="P110" s="120"/>
      <c r="Q110" s="125"/>
      <c r="R110" s="128"/>
      <c r="S110" s="131"/>
      <c r="T110" s="126"/>
      <c r="U110" s="126"/>
      <c r="V110" s="126"/>
    </row>
    <row r="111" spans="1:25" x14ac:dyDescent="0.2">
      <c r="P111" s="120"/>
      <c r="Q111" s="125"/>
      <c r="R111" s="128"/>
      <c r="S111" s="131"/>
      <c r="T111" s="126"/>
      <c r="U111" s="126"/>
      <c r="V111" s="126"/>
    </row>
    <row r="112" spans="1:25" x14ac:dyDescent="0.2">
      <c r="P112" s="120"/>
      <c r="Q112" s="125"/>
      <c r="R112" s="128"/>
      <c r="S112" s="131"/>
      <c r="T112" s="126"/>
      <c r="U112" s="126"/>
      <c r="V112" s="126"/>
    </row>
    <row r="113" spans="16:22" x14ac:dyDescent="0.2">
      <c r="P113" s="120"/>
      <c r="Q113" s="125"/>
      <c r="R113" s="128"/>
      <c r="S113" s="126"/>
      <c r="T113" s="126"/>
      <c r="U113" s="126"/>
      <c r="V113" s="126"/>
    </row>
    <row r="114" spans="16:22" x14ac:dyDescent="0.2">
      <c r="P114" s="125"/>
      <c r="Q114" s="125"/>
      <c r="R114" s="128"/>
      <c r="S114" s="126"/>
      <c r="T114" s="126"/>
      <c r="U114" s="126"/>
      <c r="V114" s="126"/>
    </row>
    <row r="115" spans="16:22" x14ac:dyDescent="0.2">
      <c r="P115" s="98"/>
      <c r="Q115" s="125"/>
      <c r="R115" s="128"/>
      <c r="S115" s="126"/>
      <c r="T115" s="126"/>
      <c r="U115" s="126"/>
      <c r="V115" s="126"/>
    </row>
    <row r="116" spans="16:22" x14ac:dyDescent="0.2">
      <c r="Q116" s="125"/>
      <c r="R116" s="128"/>
      <c r="S116" s="126"/>
      <c r="T116" s="126"/>
      <c r="U116" s="126"/>
      <c r="V116" s="126"/>
    </row>
    <row r="117" spans="16:22" x14ac:dyDescent="0.2">
      <c r="Q117" s="125"/>
      <c r="R117" s="132"/>
      <c r="S117" s="126"/>
      <c r="T117" s="126"/>
      <c r="U117" s="126"/>
      <c r="V117" s="126"/>
    </row>
    <row r="118" spans="16:22" x14ac:dyDescent="0.2">
      <c r="Q118" s="125"/>
      <c r="R118" s="132"/>
      <c r="S118" s="126"/>
      <c r="T118" s="126"/>
      <c r="U118" s="126"/>
      <c r="V118" s="126"/>
    </row>
    <row r="119" spans="16:22" x14ac:dyDescent="0.2">
      <c r="Q119" s="125"/>
      <c r="R119" s="132"/>
      <c r="S119" s="126"/>
      <c r="T119" s="126"/>
      <c r="U119" s="126"/>
      <c r="V119" s="126"/>
    </row>
    <row r="120" spans="16:22" x14ac:dyDescent="0.2">
      <c r="Q120" s="125"/>
      <c r="R120" s="132"/>
      <c r="S120" s="126"/>
      <c r="T120" s="126"/>
      <c r="U120" s="126"/>
      <c r="V120" s="126"/>
    </row>
    <row r="121" spans="16:22" x14ac:dyDescent="0.2">
      <c r="Q121" s="125"/>
      <c r="R121" s="132"/>
      <c r="S121" s="126"/>
      <c r="T121" s="126"/>
      <c r="U121" s="126"/>
      <c r="V121" s="126"/>
    </row>
    <row r="122" spans="16:22" x14ac:dyDescent="0.2">
      <c r="Q122" s="125"/>
      <c r="R122" s="132"/>
      <c r="S122" s="126"/>
      <c r="T122" s="126"/>
      <c r="U122" s="126"/>
      <c r="V122" s="126"/>
    </row>
    <row r="123" spans="16:22" x14ac:dyDescent="0.2">
      <c r="Q123" s="125"/>
      <c r="R123" s="132"/>
      <c r="S123" s="126"/>
      <c r="T123" s="126"/>
      <c r="U123" s="126"/>
      <c r="V123" s="126"/>
    </row>
    <row r="124" spans="16:22" x14ac:dyDescent="0.2">
      <c r="Q124" s="98"/>
      <c r="R124" s="132"/>
      <c r="S124" s="126"/>
      <c r="T124" s="126"/>
      <c r="U124" s="126"/>
      <c r="V124" s="126"/>
    </row>
    <row r="125" spans="16:22" x14ac:dyDescent="0.2">
      <c r="R125" s="132"/>
      <c r="S125" s="126"/>
    </row>
    <row r="126" spans="16:22" x14ac:dyDescent="0.2">
      <c r="R126" s="132"/>
      <c r="S126" s="126"/>
    </row>
    <row r="127" spans="16:22" x14ac:dyDescent="0.2">
      <c r="R127" s="132"/>
      <c r="S127" s="126"/>
    </row>
  </sheetData>
  <mergeCells count="36">
    <mergeCell ref="P73:Q73"/>
    <mergeCell ref="P74:Q74"/>
    <mergeCell ref="P75:Q75"/>
    <mergeCell ref="P77:Q77"/>
    <mergeCell ref="C70:D70"/>
    <mergeCell ref="E70:F70"/>
    <mergeCell ref="G70:H70"/>
    <mergeCell ref="P70:Q70"/>
    <mergeCell ref="P71:Q71"/>
    <mergeCell ref="C72:D72"/>
    <mergeCell ref="E72:F72"/>
    <mergeCell ref="G72:H72"/>
    <mergeCell ref="C68:D68"/>
    <mergeCell ref="E68:F68"/>
    <mergeCell ref="G68:H68"/>
    <mergeCell ref="P68:Q68"/>
    <mergeCell ref="C69:D69"/>
    <mergeCell ref="E69:F69"/>
    <mergeCell ref="G69:H69"/>
    <mergeCell ref="P69:Q69"/>
    <mergeCell ref="C65:D65"/>
    <mergeCell ref="E65:F65"/>
    <mergeCell ref="G65:H65"/>
    <mergeCell ref="K65:L65"/>
    <mergeCell ref="C66:D66"/>
    <mergeCell ref="E66:F66"/>
    <mergeCell ref="G66:H66"/>
    <mergeCell ref="K66:L66"/>
    <mergeCell ref="C63:D63"/>
    <mergeCell ref="E63:F63"/>
    <mergeCell ref="G63:H63"/>
    <mergeCell ref="K63:L63"/>
    <mergeCell ref="C64:D64"/>
    <mergeCell ref="E64:F64"/>
    <mergeCell ref="G64:H64"/>
    <mergeCell ref="K64:L64"/>
  </mergeCells>
  <pageMargins left="0.7" right="0.7" top="0.75" bottom="0.75" header="0.3" footer="0.3"/>
  <pageSetup orientation="portrait" horizontalDpi="0" verticalDpi="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AE4F3-9FC5-443A-BD11-00F4BEFA5A05}">
  <sheetPr codeName="Sheet3"/>
  <dimension ref="A1:Y127"/>
  <sheetViews>
    <sheetView topLeftCell="A49" zoomScale="70" zoomScaleNormal="70" workbookViewId="0">
      <selection activeCell="Y94" sqref="Y94"/>
    </sheetView>
  </sheetViews>
  <sheetFormatPr baseColWidth="10" defaultColWidth="11.5" defaultRowHeight="14" x14ac:dyDescent="0.2"/>
  <cols>
    <col min="1" max="1" width="25.6640625" style="6" customWidth="1"/>
    <col min="2" max="2" width="35.5" style="6" customWidth="1"/>
    <col min="3" max="14" width="11.5" style="6"/>
    <col min="15" max="15" width="10.6640625" style="6" customWidth="1"/>
    <col min="16" max="16" width="9.5" style="6" customWidth="1"/>
    <col min="17" max="17" width="2.5" style="6" customWidth="1"/>
    <col min="18" max="18" width="35.1640625" style="6" customWidth="1"/>
    <col min="19" max="19" width="15.33203125" style="6" bestFit="1" customWidth="1"/>
    <col min="20" max="20" width="12.33203125" style="6" bestFit="1" customWidth="1"/>
    <col min="21" max="21" width="20.5" style="6" bestFit="1" customWidth="1"/>
    <col min="22" max="22" width="15.5" style="6" bestFit="1" customWidth="1"/>
    <col min="23" max="16384" width="11.5" style="6"/>
  </cols>
  <sheetData>
    <row r="1" spans="1:18" ht="16" x14ac:dyDescent="0.2">
      <c r="A1" s="1" t="s">
        <v>74</v>
      </c>
      <c r="B1" s="37"/>
      <c r="C1" s="11" t="s">
        <v>81</v>
      </c>
      <c r="D1" s="11" t="s">
        <v>83</v>
      </c>
      <c r="E1" s="11" t="s">
        <v>84</v>
      </c>
      <c r="F1" s="11" t="s">
        <v>85</v>
      </c>
      <c r="G1" s="11" t="s">
        <v>86</v>
      </c>
      <c r="H1" s="38"/>
      <c r="I1" s="38"/>
      <c r="J1" s="38"/>
      <c r="K1" s="38"/>
      <c r="L1" s="38"/>
      <c r="M1" s="38"/>
      <c r="N1" s="38"/>
      <c r="O1" s="2"/>
      <c r="P1" s="2"/>
      <c r="Q1" s="2"/>
    </row>
    <row r="2" spans="1:18" ht="15" x14ac:dyDescent="0.2">
      <c r="A2" s="39" t="s">
        <v>82</v>
      </c>
      <c r="B2" s="37" t="s">
        <v>18</v>
      </c>
      <c r="C2" s="40">
        <v>43898</v>
      </c>
      <c r="D2" s="40">
        <v>43898</v>
      </c>
      <c r="E2" s="40">
        <v>43895</v>
      </c>
      <c r="F2" s="40">
        <v>43895</v>
      </c>
      <c r="G2" s="40">
        <v>43895</v>
      </c>
      <c r="H2" s="38"/>
      <c r="I2" s="38"/>
      <c r="J2" s="38"/>
      <c r="K2" s="41"/>
      <c r="L2" s="41"/>
      <c r="M2" s="41"/>
      <c r="N2" s="41"/>
      <c r="O2" s="42"/>
      <c r="P2" s="42"/>
      <c r="Q2" s="42"/>
      <c r="R2" s="42"/>
    </row>
    <row r="3" spans="1:18" ht="15" x14ac:dyDescent="0.2">
      <c r="A3" s="3" t="s">
        <v>76</v>
      </c>
      <c r="B3" s="4">
        <v>1</v>
      </c>
      <c r="C3" s="5">
        <v>0</v>
      </c>
      <c r="D3" s="5">
        <v>0</v>
      </c>
      <c r="E3" s="5">
        <v>0</v>
      </c>
      <c r="F3" s="5">
        <v>0</v>
      </c>
      <c r="G3" s="5">
        <v>0</v>
      </c>
      <c r="H3" s="5"/>
      <c r="I3" s="5"/>
      <c r="J3" s="5"/>
      <c r="K3" s="5"/>
      <c r="L3" s="5"/>
      <c r="M3" s="5"/>
      <c r="N3" s="5"/>
      <c r="O3" s="2"/>
    </row>
    <row r="4" spans="1:18" ht="15" x14ac:dyDescent="0.2">
      <c r="A4" s="43"/>
      <c r="B4" s="4">
        <f t="shared" ref="B4:B26" si="0">1+B3</f>
        <v>2</v>
      </c>
      <c r="C4" s="5">
        <v>0</v>
      </c>
      <c r="D4" s="5">
        <v>0</v>
      </c>
      <c r="E4" s="5">
        <v>0</v>
      </c>
      <c r="F4" s="5">
        <v>0</v>
      </c>
      <c r="G4" s="5">
        <v>0</v>
      </c>
      <c r="H4" s="5"/>
      <c r="I4" s="5"/>
      <c r="J4" s="5"/>
      <c r="K4" s="5"/>
      <c r="L4" s="5"/>
      <c r="M4" s="5"/>
      <c r="N4" s="5"/>
      <c r="O4" s="2"/>
    </row>
    <row r="5" spans="1:18" ht="15" x14ac:dyDescent="0.2">
      <c r="B5" s="4">
        <f t="shared" si="0"/>
        <v>3</v>
      </c>
      <c r="C5" s="5">
        <v>0</v>
      </c>
      <c r="D5" s="5">
        <v>0</v>
      </c>
      <c r="E5" s="5">
        <v>0</v>
      </c>
      <c r="F5" s="5">
        <v>0</v>
      </c>
      <c r="G5" s="5">
        <v>0</v>
      </c>
      <c r="H5" s="5"/>
      <c r="I5" s="5"/>
      <c r="J5" s="5"/>
      <c r="K5" s="5"/>
      <c r="L5" s="5"/>
      <c r="M5" s="5"/>
      <c r="N5" s="5"/>
      <c r="O5" s="2"/>
    </row>
    <row r="6" spans="1:18" ht="15" x14ac:dyDescent="0.2">
      <c r="A6" s="44"/>
      <c r="B6" s="4">
        <f t="shared" si="0"/>
        <v>4</v>
      </c>
      <c r="C6" s="5">
        <v>0</v>
      </c>
      <c r="D6" s="5">
        <v>0</v>
      </c>
      <c r="E6" s="5">
        <v>0</v>
      </c>
      <c r="F6" s="5">
        <v>0</v>
      </c>
      <c r="G6" s="5">
        <v>0</v>
      </c>
      <c r="H6" s="5"/>
      <c r="I6" s="5"/>
      <c r="J6" s="5"/>
      <c r="K6" s="5"/>
      <c r="L6" s="5"/>
      <c r="M6" s="5"/>
      <c r="N6" s="5"/>
      <c r="O6" s="2"/>
    </row>
    <row r="7" spans="1:18" ht="15" x14ac:dyDescent="0.2">
      <c r="B7" s="4">
        <f t="shared" si="0"/>
        <v>5</v>
      </c>
      <c r="C7" s="5">
        <v>0</v>
      </c>
      <c r="D7" s="5">
        <v>0</v>
      </c>
      <c r="E7" s="5">
        <v>0</v>
      </c>
      <c r="F7" s="5">
        <v>0</v>
      </c>
      <c r="G7" s="5">
        <v>0</v>
      </c>
      <c r="H7" s="5"/>
      <c r="I7" s="5"/>
      <c r="J7" s="5"/>
      <c r="K7" s="5"/>
      <c r="L7" s="5"/>
      <c r="M7" s="5"/>
      <c r="N7" s="5"/>
      <c r="O7" s="2"/>
    </row>
    <row r="8" spans="1:18" ht="15" x14ac:dyDescent="0.2">
      <c r="B8" s="4">
        <f t="shared" si="0"/>
        <v>6</v>
      </c>
      <c r="C8" s="5">
        <v>0</v>
      </c>
      <c r="D8" s="5">
        <v>0</v>
      </c>
      <c r="E8" s="5">
        <v>0</v>
      </c>
      <c r="F8" s="5">
        <v>0</v>
      </c>
      <c r="G8" s="5">
        <v>0</v>
      </c>
      <c r="H8" s="5"/>
      <c r="I8" s="5"/>
      <c r="J8" s="5"/>
      <c r="K8" s="5"/>
      <c r="L8" s="5"/>
      <c r="M8" s="5"/>
      <c r="N8" s="5"/>
      <c r="O8" s="2"/>
    </row>
    <row r="9" spans="1:18" ht="15" x14ac:dyDescent="0.2">
      <c r="B9" s="4">
        <f t="shared" si="0"/>
        <v>7</v>
      </c>
      <c r="C9" s="5">
        <v>0</v>
      </c>
      <c r="D9" s="5">
        <v>0</v>
      </c>
      <c r="E9" s="5">
        <v>0</v>
      </c>
      <c r="F9" s="5">
        <v>0</v>
      </c>
      <c r="G9" s="5">
        <v>0</v>
      </c>
      <c r="H9" s="5"/>
      <c r="I9" s="5"/>
      <c r="J9" s="5"/>
      <c r="K9" s="5"/>
      <c r="L9" s="5"/>
      <c r="M9" s="5"/>
      <c r="N9" s="5"/>
      <c r="O9" s="2"/>
    </row>
    <row r="10" spans="1:18" ht="15" x14ac:dyDescent="0.2">
      <c r="B10" s="4">
        <f t="shared" si="0"/>
        <v>8</v>
      </c>
      <c r="C10" s="5">
        <v>0</v>
      </c>
      <c r="D10" s="5">
        <v>0</v>
      </c>
      <c r="E10" s="5">
        <v>0</v>
      </c>
      <c r="F10" s="5">
        <v>0</v>
      </c>
      <c r="G10" s="5">
        <v>0</v>
      </c>
      <c r="H10" s="5"/>
      <c r="I10" s="5"/>
      <c r="J10" s="5"/>
      <c r="K10" s="5"/>
      <c r="L10" s="5"/>
      <c r="M10" s="5"/>
      <c r="N10" s="5"/>
      <c r="O10" s="2"/>
    </row>
    <row r="11" spans="1:18" ht="15" x14ac:dyDescent="0.2">
      <c r="B11" s="4">
        <f t="shared" si="0"/>
        <v>9</v>
      </c>
      <c r="C11" s="5">
        <v>0</v>
      </c>
      <c r="D11" s="5">
        <v>0</v>
      </c>
      <c r="E11" s="5">
        <v>0</v>
      </c>
      <c r="F11" s="5">
        <v>0</v>
      </c>
      <c r="G11" s="5">
        <v>0</v>
      </c>
      <c r="H11" s="5"/>
      <c r="I11" s="5"/>
      <c r="J11" s="5"/>
      <c r="K11" s="5"/>
      <c r="L11" s="5"/>
      <c r="M11" s="5"/>
      <c r="N11" s="5"/>
      <c r="O11" s="2"/>
    </row>
    <row r="12" spans="1:18" ht="15" x14ac:dyDescent="0.2">
      <c r="B12" s="4">
        <f t="shared" si="0"/>
        <v>10</v>
      </c>
      <c r="C12" s="5">
        <v>0</v>
      </c>
      <c r="D12" s="5">
        <v>0</v>
      </c>
      <c r="E12" s="5">
        <v>0</v>
      </c>
      <c r="F12" s="5">
        <v>0</v>
      </c>
      <c r="G12" s="5">
        <v>0</v>
      </c>
      <c r="H12" s="5"/>
      <c r="I12" s="5"/>
      <c r="J12" s="5"/>
      <c r="K12" s="5"/>
      <c r="L12" s="5"/>
      <c r="M12" s="5"/>
      <c r="N12" s="5"/>
      <c r="O12" s="2"/>
    </row>
    <row r="13" spans="1:18" ht="15" x14ac:dyDescent="0.2">
      <c r="B13" s="4">
        <f t="shared" si="0"/>
        <v>11</v>
      </c>
      <c r="C13" s="5">
        <v>0</v>
      </c>
      <c r="D13" s="5">
        <v>0</v>
      </c>
      <c r="E13" s="5">
        <v>0</v>
      </c>
      <c r="F13" s="5">
        <v>0</v>
      </c>
      <c r="G13" s="5">
        <v>0</v>
      </c>
      <c r="H13" s="5"/>
      <c r="I13" s="5"/>
      <c r="J13" s="5"/>
      <c r="K13" s="5"/>
      <c r="L13" s="5"/>
      <c r="M13" s="5"/>
      <c r="N13" s="5"/>
      <c r="O13" s="2"/>
    </row>
    <row r="14" spans="1:18" ht="15" x14ac:dyDescent="0.2">
      <c r="B14" s="4">
        <f t="shared" si="0"/>
        <v>12</v>
      </c>
      <c r="C14" s="5">
        <v>2</v>
      </c>
      <c r="D14" s="5">
        <v>0</v>
      </c>
      <c r="E14" s="5">
        <v>0</v>
      </c>
      <c r="F14" s="5">
        <v>0</v>
      </c>
      <c r="G14" s="5">
        <v>0</v>
      </c>
      <c r="H14" s="5"/>
      <c r="I14" s="5"/>
      <c r="J14" s="5"/>
      <c r="K14" s="5"/>
      <c r="L14" s="5"/>
      <c r="M14" s="5"/>
      <c r="N14" s="5"/>
      <c r="O14" s="2"/>
    </row>
    <row r="15" spans="1:18" ht="15" x14ac:dyDescent="0.2">
      <c r="B15" s="4">
        <f t="shared" si="0"/>
        <v>13</v>
      </c>
      <c r="C15" s="5">
        <v>0</v>
      </c>
      <c r="D15" s="5">
        <v>1</v>
      </c>
      <c r="E15" s="5">
        <v>0</v>
      </c>
      <c r="F15" s="5">
        <v>0</v>
      </c>
      <c r="G15" s="5">
        <v>0</v>
      </c>
      <c r="H15" s="5"/>
      <c r="I15" s="5"/>
      <c r="J15" s="5"/>
      <c r="K15" s="5"/>
      <c r="L15" s="5"/>
      <c r="M15" s="5"/>
      <c r="N15" s="5"/>
      <c r="O15" s="2"/>
    </row>
    <row r="16" spans="1:18" ht="15" x14ac:dyDescent="0.2">
      <c r="B16" s="4">
        <f t="shared" si="0"/>
        <v>14</v>
      </c>
      <c r="C16" s="5">
        <v>0</v>
      </c>
      <c r="D16" s="5">
        <v>0</v>
      </c>
      <c r="E16" s="5">
        <v>0</v>
      </c>
      <c r="F16" s="5">
        <v>0</v>
      </c>
      <c r="G16" s="5">
        <v>0</v>
      </c>
      <c r="H16" s="5"/>
      <c r="I16" s="5"/>
      <c r="J16" s="5"/>
      <c r="K16" s="5"/>
      <c r="L16" s="5"/>
      <c r="M16" s="5"/>
      <c r="N16" s="5"/>
      <c r="O16" s="2"/>
    </row>
    <row r="17" spans="2:15" ht="15" x14ac:dyDescent="0.2">
      <c r="B17" s="4">
        <f t="shared" si="0"/>
        <v>15</v>
      </c>
      <c r="C17" s="5">
        <v>0</v>
      </c>
      <c r="D17" s="5">
        <v>0</v>
      </c>
      <c r="E17" s="5">
        <v>0</v>
      </c>
      <c r="F17" s="5">
        <v>0</v>
      </c>
      <c r="G17" s="5">
        <v>0</v>
      </c>
      <c r="H17" s="5"/>
      <c r="I17" s="5"/>
      <c r="J17" s="5"/>
      <c r="K17" s="5"/>
      <c r="L17" s="5"/>
      <c r="M17" s="5"/>
      <c r="N17" s="5"/>
      <c r="O17" s="2"/>
    </row>
    <row r="18" spans="2:15" ht="15" x14ac:dyDescent="0.2">
      <c r="B18" s="4">
        <f t="shared" si="0"/>
        <v>16</v>
      </c>
      <c r="C18" s="5">
        <v>0</v>
      </c>
      <c r="D18" s="5">
        <v>0</v>
      </c>
      <c r="E18" s="5">
        <v>0</v>
      </c>
      <c r="F18" s="5">
        <v>0</v>
      </c>
      <c r="G18" s="5">
        <v>0</v>
      </c>
      <c r="H18" s="5"/>
      <c r="I18" s="5"/>
      <c r="J18" s="5"/>
      <c r="K18" s="5"/>
      <c r="L18" s="5"/>
      <c r="M18" s="5"/>
      <c r="N18" s="5"/>
      <c r="O18" s="2"/>
    </row>
    <row r="19" spans="2:15" ht="15" x14ac:dyDescent="0.2">
      <c r="B19" s="4">
        <f t="shared" si="0"/>
        <v>17</v>
      </c>
      <c r="C19" s="5">
        <v>0</v>
      </c>
      <c r="D19" s="5">
        <v>0</v>
      </c>
      <c r="E19" s="5"/>
      <c r="F19" s="5">
        <v>0</v>
      </c>
      <c r="G19" s="5">
        <v>0</v>
      </c>
      <c r="H19" s="5"/>
      <c r="I19" s="5"/>
      <c r="J19" s="5"/>
      <c r="K19" s="5"/>
      <c r="L19" s="5"/>
      <c r="M19" s="5"/>
      <c r="N19" s="5"/>
      <c r="O19" s="2"/>
    </row>
    <row r="20" spans="2:15" ht="15" x14ac:dyDescent="0.2">
      <c r="B20" s="4">
        <f t="shared" si="0"/>
        <v>18</v>
      </c>
      <c r="C20" s="5">
        <v>0</v>
      </c>
      <c r="D20" s="5">
        <v>0</v>
      </c>
      <c r="E20" s="5"/>
      <c r="F20" s="5">
        <v>0</v>
      </c>
      <c r="G20" s="5">
        <v>0</v>
      </c>
      <c r="H20" s="5"/>
      <c r="I20" s="5"/>
      <c r="J20" s="5"/>
      <c r="K20" s="5"/>
      <c r="L20" s="5"/>
      <c r="M20" s="5"/>
      <c r="N20" s="5"/>
      <c r="O20" s="2"/>
    </row>
    <row r="21" spans="2:15" ht="15" x14ac:dyDescent="0.2">
      <c r="B21" s="4">
        <f t="shared" si="0"/>
        <v>19</v>
      </c>
      <c r="C21" s="5">
        <v>0</v>
      </c>
      <c r="D21" s="5">
        <v>0</v>
      </c>
      <c r="E21" s="5"/>
      <c r="F21" s="5">
        <v>0</v>
      </c>
      <c r="G21" s="5">
        <v>0</v>
      </c>
      <c r="H21" s="5"/>
      <c r="I21" s="5"/>
      <c r="J21" s="5"/>
      <c r="K21" s="5"/>
      <c r="L21" s="5"/>
      <c r="M21" s="5"/>
      <c r="N21" s="5"/>
      <c r="O21" s="2"/>
    </row>
    <row r="22" spans="2:15" ht="15" x14ac:dyDescent="0.2">
      <c r="B22" s="4">
        <f t="shared" si="0"/>
        <v>20</v>
      </c>
      <c r="C22" s="5">
        <v>0</v>
      </c>
      <c r="D22" s="5">
        <v>0</v>
      </c>
      <c r="E22" s="5"/>
      <c r="F22" s="5">
        <v>0</v>
      </c>
      <c r="G22" s="5">
        <v>0</v>
      </c>
      <c r="H22" s="5"/>
      <c r="I22" s="5"/>
      <c r="J22" s="5"/>
      <c r="K22" s="5"/>
      <c r="L22" s="5"/>
      <c r="M22" s="5"/>
      <c r="N22" s="5"/>
      <c r="O22" s="2"/>
    </row>
    <row r="23" spans="2:15" ht="15" x14ac:dyDescent="0.2">
      <c r="B23" s="4">
        <f t="shared" si="0"/>
        <v>21</v>
      </c>
      <c r="C23" s="5">
        <v>0</v>
      </c>
      <c r="D23" s="5">
        <v>0</v>
      </c>
      <c r="E23" s="5"/>
      <c r="F23" s="5">
        <v>0</v>
      </c>
      <c r="G23" s="5">
        <v>0</v>
      </c>
      <c r="H23" s="5"/>
      <c r="I23" s="5"/>
      <c r="J23" s="5"/>
      <c r="K23" s="5"/>
      <c r="L23" s="5"/>
      <c r="M23" s="5"/>
      <c r="N23" s="5"/>
      <c r="O23" s="2"/>
    </row>
    <row r="24" spans="2:15" ht="15" x14ac:dyDescent="0.2">
      <c r="B24" s="4">
        <f t="shared" si="0"/>
        <v>22</v>
      </c>
      <c r="C24" s="5">
        <v>0</v>
      </c>
      <c r="D24" s="5">
        <v>0</v>
      </c>
      <c r="E24" s="5"/>
      <c r="F24" s="5">
        <v>0</v>
      </c>
      <c r="G24" s="5">
        <v>0</v>
      </c>
      <c r="H24" s="5"/>
      <c r="I24" s="5"/>
      <c r="J24" s="5"/>
      <c r="K24" s="5"/>
      <c r="L24" s="5"/>
      <c r="M24" s="5"/>
      <c r="N24" s="5"/>
      <c r="O24" s="2"/>
    </row>
    <row r="25" spans="2:15" ht="15" x14ac:dyDescent="0.2">
      <c r="B25" s="4">
        <f t="shared" si="0"/>
        <v>23</v>
      </c>
      <c r="C25" s="5">
        <v>0</v>
      </c>
      <c r="D25" s="5">
        <v>0</v>
      </c>
      <c r="E25" s="5"/>
      <c r="F25" s="5">
        <v>0</v>
      </c>
      <c r="G25" s="5">
        <v>0</v>
      </c>
      <c r="H25" s="5"/>
      <c r="I25" s="5"/>
      <c r="J25" s="5"/>
      <c r="K25" s="5"/>
      <c r="L25" s="5"/>
      <c r="M25" s="5"/>
      <c r="N25" s="5"/>
      <c r="O25" s="2"/>
    </row>
    <row r="26" spans="2:15" ht="15" x14ac:dyDescent="0.2">
      <c r="B26" s="4">
        <f t="shared" si="0"/>
        <v>24</v>
      </c>
      <c r="C26" s="5">
        <v>0</v>
      </c>
      <c r="D26" s="5">
        <v>0</v>
      </c>
      <c r="E26" s="5"/>
      <c r="F26" s="5">
        <v>0</v>
      </c>
      <c r="G26" s="5">
        <v>0</v>
      </c>
      <c r="H26" s="5"/>
      <c r="I26" s="5"/>
      <c r="J26" s="5"/>
      <c r="K26" s="5"/>
      <c r="L26" s="5"/>
      <c r="M26" s="5"/>
      <c r="N26" s="5"/>
      <c r="O26" s="2"/>
    </row>
    <row r="27" spans="2:15" ht="15" x14ac:dyDescent="0.2">
      <c r="B27" s="4">
        <v>25</v>
      </c>
      <c r="C27" s="5">
        <v>0</v>
      </c>
      <c r="D27" s="5">
        <v>1</v>
      </c>
      <c r="E27" s="5"/>
      <c r="F27" s="5">
        <v>0</v>
      </c>
      <c r="G27" s="5">
        <v>0</v>
      </c>
      <c r="H27" s="5"/>
      <c r="I27" s="5"/>
      <c r="J27" s="5"/>
      <c r="K27" s="5"/>
      <c r="L27" s="5"/>
      <c r="M27" s="5"/>
      <c r="N27" s="5"/>
      <c r="O27" s="2"/>
    </row>
    <row r="28" spans="2:15" ht="15" x14ac:dyDescent="0.2">
      <c r="B28" s="4">
        <v>26</v>
      </c>
      <c r="C28" s="5"/>
      <c r="D28" s="5">
        <v>0</v>
      </c>
      <c r="E28" s="5"/>
      <c r="F28" s="5">
        <v>0</v>
      </c>
      <c r="G28" s="5">
        <v>0</v>
      </c>
      <c r="H28" s="5"/>
      <c r="I28" s="5"/>
      <c r="J28" s="5"/>
      <c r="K28" s="5"/>
      <c r="L28" s="5"/>
      <c r="M28" s="5"/>
      <c r="N28" s="5"/>
      <c r="O28" s="2"/>
    </row>
    <row r="29" spans="2:15" ht="15" x14ac:dyDescent="0.2">
      <c r="B29" s="4">
        <v>27</v>
      </c>
      <c r="C29" s="5"/>
      <c r="D29" s="5">
        <v>0</v>
      </c>
      <c r="E29" s="5"/>
      <c r="F29" s="5">
        <v>0</v>
      </c>
      <c r="G29" s="5">
        <v>0</v>
      </c>
      <c r="H29" s="5"/>
      <c r="I29" s="5"/>
      <c r="J29" s="5"/>
      <c r="K29" s="5"/>
      <c r="L29" s="5"/>
      <c r="M29" s="5"/>
      <c r="N29" s="5"/>
      <c r="O29" s="2"/>
    </row>
    <row r="30" spans="2:15" ht="15" x14ac:dyDescent="0.2">
      <c r="B30" s="4">
        <v>28</v>
      </c>
      <c r="C30" s="5"/>
      <c r="D30" s="5">
        <v>0</v>
      </c>
      <c r="E30" s="5"/>
      <c r="F30" s="5">
        <v>0</v>
      </c>
      <c r="G30" s="5">
        <v>0</v>
      </c>
      <c r="H30" s="5"/>
      <c r="I30" s="5"/>
      <c r="J30" s="5"/>
      <c r="K30" s="5"/>
      <c r="L30" s="5"/>
      <c r="M30" s="5"/>
      <c r="N30" s="5"/>
      <c r="O30" s="2"/>
    </row>
    <row r="31" spans="2:15" ht="15" x14ac:dyDescent="0.2">
      <c r="B31" s="4">
        <v>29</v>
      </c>
      <c r="C31" s="5"/>
      <c r="D31" s="5">
        <v>0</v>
      </c>
      <c r="E31" s="5"/>
      <c r="F31" s="5">
        <v>0</v>
      </c>
      <c r="G31" s="5">
        <v>0</v>
      </c>
      <c r="H31" s="5"/>
      <c r="I31" s="5"/>
      <c r="J31" s="5"/>
      <c r="K31" s="5"/>
      <c r="L31" s="5"/>
      <c r="M31" s="5"/>
      <c r="N31" s="5"/>
      <c r="O31" s="2"/>
    </row>
    <row r="32" spans="2:15" ht="15" x14ac:dyDescent="0.2">
      <c r="B32" s="4">
        <v>30</v>
      </c>
      <c r="C32" s="5"/>
      <c r="D32" s="5">
        <v>0</v>
      </c>
      <c r="E32" s="5"/>
      <c r="F32" s="5">
        <v>0</v>
      </c>
      <c r="G32" s="5">
        <v>0</v>
      </c>
      <c r="H32" s="5"/>
      <c r="I32" s="5"/>
      <c r="J32" s="5"/>
      <c r="K32" s="5"/>
      <c r="L32" s="5"/>
      <c r="M32" s="5"/>
      <c r="N32" s="5"/>
      <c r="O32" s="2"/>
    </row>
    <row r="33" spans="2:18" ht="15" x14ac:dyDescent="0.2">
      <c r="B33" s="4">
        <v>31</v>
      </c>
      <c r="C33" s="5"/>
      <c r="D33" s="5">
        <v>0</v>
      </c>
      <c r="E33" s="5"/>
      <c r="F33" s="5">
        <v>0</v>
      </c>
      <c r="G33" s="5">
        <v>0</v>
      </c>
      <c r="H33" s="5"/>
      <c r="I33" s="5"/>
      <c r="J33" s="5"/>
      <c r="K33" s="5"/>
      <c r="L33" s="5"/>
      <c r="M33" s="5"/>
      <c r="N33" s="5"/>
      <c r="O33" s="2"/>
    </row>
    <row r="34" spans="2:18" ht="15" x14ac:dyDescent="0.2">
      <c r="B34" s="4">
        <v>32</v>
      </c>
      <c r="C34" s="5"/>
      <c r="D34" s="5">
        <v>0</v>
      </c>
      <c r="E34" s="5"/>
      <c r="F34" s="5">
        <v>0</v>
      </c>
      <c r="G34" s="5">
        <v>0</v>
      </c>
      <c r="H34" s="5"/>
      <c r="I34" s="5"/>
      <c r="J34" s="5"/>
      <c r="K34" s="5"/>
      <c r="L34" s="5"/>
      <c r="M34" s="5"/>
      <c r="N34" s="5"/>
      <c r="O34" s="2"/>
    </row>
    <row r="35" spans="2:18" ht="15" x14ac:dyDescent="0.2">
      <c r="B35" s="4">
        <v>33</v>
      </c>
      <c r="C35" s="5"/>
      <c r="D35" s="5">
        <v>0</v>
      </c>
      <c r="E35" s="5"/>
      <c r="F35" s="5">
        <v>0</v>
      </c>
      <c r="G35" s="5">
        <v>0</v>
      </c>
      <c r="H35" s="5"/>
      <c r="I35" s="5"/>
      <c r="J35" s="5"/>
      <c r="K35" s="5"/>
      <c r="L35" s="5"/>
      <c r="M35" s="5"/>
      <c r="N35" s="5"/>
      <c r="O35" s="2"/>
    </row>
    <row r="36" spans="2:18" ht="15" x14ac:dyDescent="0.2">
      <c r="B36" s="4">
        <v>34</v>
      </c>
      <c r="C36" s="5"/>
      <c r="D36" s="5">
        <v>0</v>
      </c>
      <c r="E36" s="5"/>
      <c r="F36" s="5">
        <v>0</v>
      </c>
      <c r="G36" s="5"/>
      <c r="H36" s="5"/>
      <c r="I36" s="5"/>
      <c r="J36" s="5"/>
      <c r="K36" s="5"/>
      <c r="L36" s="5"/>
      <c r="M36" s="5"/>
      <c r="N36" s="5"/>
      <c r="O36" s="2"/>
    </row>
    <row r="37" spans="2:18" ht="15" x14ac:dyDescent="0.2">
      <c r="B37" s="4">
        <v>35</v>
      </c>
      <c r="C37" s="5"/>
      <c r="D37" s="5">
        <v>0</v>
      </c>
      <c r="E37" s="5"/>
      <c r="F37" s="5">
        <v>0</v>
      </c>
      <c r="G37" s="5"/>
      <c r="H37" s="5"/>
      <c r="I37" s="5"/>
      <c r="J37" s="5"/>
      <c r="K37" s="5"/>
      <c r="L37" s="5"/>
      <c r="M37" s="5"/>
      <c r="N37" s="5"/>
      <c r="O37" s="2"/>
    </row>
    <row r="38" spans="2:18" ht="15" x14ac:dyDescent="0.2">
      <c r="B38" s="4">
        <v>36</v>
      </c>
      <c r="C38" s="5"/>
      <c r="D38" s="5">
        <v>0</v>
      </c>
      <c r="E38" s="5"/>
      <c r="F38" s="5">
        <v>0</v>
      </c>
      <c r="G38" s="5"/>
      <c r="H38" s="5"/>
      <c r="I38" s="5"/>
      <c r="J38" s="5"/>
      <c r="K38" s="5"/>
      <c r="L38" s="5"/>
      <c r="M38" s="5"/>
      <c r="N38" s="5"/>
      <c r="O38" s="2"/>
    </row>
    <row r="39" spans="2:18" ht="15" x14ac:dyDescent="0.2">
      <c r="B39" s="4">
        <v>37</v>
      </c>
      <c r="C39" s="5"/>
      <c r="D39" s="5">
        <v>1</v>
      </c>
      <c r="E39" s="5"/>
      <c r="F39" s="5">
        <v>0</v>
      </c>
      <c r="G39" s="5"/>
      <c r="H39" s="5"/>
      <c r="I39" s="5"/>
      <c r="J39" s="5"/>
      <c r="K39" s="5"/>
      <c r="L39" s="5"/>
      <c r="M39" s="5"/>
      <c r="N39" s="5"/>
      <c r="O39" s="2"/>
    </row>
    <row r="40" spans="2:18" ht="15" x14ac:dyDescent="0.2">
      <c r="B40" s="4">
        <v>38</v>
      </c>
      <c r="C40" s="5"/>
      <c r="D40" s="5">
        <v>0</v>
      </c>
      <c r="E40" s="5"/>
      <c r="F40" s="5">
        <v>0</v>
      </c>
      <c r="G40" s="5"/>
      <c r="H40" s="5"/>
      <c r="I40" s="5"/>
      <c r="J40" s="5"/>
      <c r="K40" s="5"/>
      <c r="L40" s="5"/>
      <c r="M40" s="5"/>
      <c r="N40" s="5"/>
      <c r="O40" s="2"/>
    </row>
    <row r="41" spans="2:18" ht="15" x14ac:dyDescent="0.2">
      <c r="B41" s="4">
        <f>1+B40</f>
        <v>39</v>
      </c>
      <c r="C41" s="5"/>
      <c r="D41" s="5">
        <v>0</v>
      </c>
      <c r="E41" s="5"/>
      <c r="F41" s="5">
        <v>0</v>
      </c>
      <c r="G41" s="5"/>
      <c r="H41" s="5"/>
      <c r="I41" s="5"/>
      <c r="J41" s="5"/>
      <c r="K41" s="5"/>
      <c r="L41" s="5"/>
      <c r="M41" s="5"/>
      <c r="N41" s="5"/>
      <c r="O41" s="2"/>
    </row>
    <row r="42" spans="2:18" ht="15" x14ac:dyDescent="0.2">
      <c r="B42" s="4">
        <f>1+B41</f>
        <v>40</v>
      </c>
      <c r="C42" s="5"/>
      <c r="D42" s="5">
        <v>0</v>
      </c>
      <c r="E42" s="5"/>
      <c r="F42" s="5">
        <v>0</v>
      </c>
      <c r="G42" s="5"/>
      <c r="H42" s="5"/>
      <c r="I42" s="5"/>
      <c r="J42" s="5"/>
      <c r="K42" s="5"/>
      <c r="L42" s="5"/>
      <c r="M42" s="5"/>
      <c r="N42" s="5"/>
      <c r="O42" s="2"/>
    </row>
    <row r="43" spans="2:18" ht="15" x14ac:dyDescent="0.2">
      <c r="B43" s="4">
        <f>1+B42</f>
        <v>41</v>
      </c>
      <c r="C43" s="5"/>
      <c r="D43" s="5">
        <v>0</v>
      </c>
      <c r="E43" s="5"/>
      <c r="F43" s="5">
        <v>0</v>
      </c>
      <c r="G43" s="5"/>
      <c r="H43" s="5"/>
      <c r="I43" s="5"/>
      <c r="J43" s="5"/>
      <c r="K43" s="5"/>
      <c r="L43" s="5"/>
      <c r="M43" s="5"/>
      <c r="N43" s="5"/>
      <c r="O43" s="2"/>
    </row>
    <row r="44" spans="2:18" ht="15" x14ac:dyDescent="0.2">
      <c r="B44" s="4">
        <f>1+B43</f>
        <v>42</v>
      </c>
      <c r="C44" s="5"/>
      <c r="D44" s="5">
        <v>0</v>
      </c>
      <c r="E44" s="5"/>
      <c r="F44" s="5"/>
      <c r="G44" s="5"/>
      <c r="H44" s="5"/>
      <c r="I44" s="5"/>
      <c r="J44" s="5"/>
      <c r="K44" s="5"/>
      <c r="L44" s="5"/>
      <c r="M44" s="5"/>
      <c r="N44" s="5"/>
      <c r="O44" s="2"/>
    </row>
    <row r="45" spans="2:18" ht="15" x14ac:dyDescent="0.2">
      <c r="B45" s="4">
        <v>43</v>
      </c>
      <c r="C45" s="5"/>
      <c r="D45" s="5">
        <v>0</v>
      </c>
      <c r="E45" s="5"/>
      <c r="F45" s="5"/>
      <c r="G45" s="5"/>
      <c r="H45" s="5"/>
      <c r="I45" s="5"/>
      <c r="J45" s="5"/>
      <c r="K45" s="5"/>
      <c r="L45" s="5"/>
      <c r="M45" s="5"/>
      <c r="N45" s="5"/>
      <c r="O45" s="2"/>
    </row>
    <row r="46" spans="2:18" ht="15" x14ac:dyDescent="0.2">
      <c r="B46" s="4">
        <v>44</v>
      </c>
      <c r="C46" s="5"/>
      <c r="D46" s="5">
        <v>0</v>
      </c>
      <c r="E46" s="5"/>
      <c r="F46" s="5"/>
      <c r="G46" s="5"/>
      <c r="H46" s="5"/>
      <c r="I46" s="5"/>
      <c r="J46" s="5"/>
      <c r="K46" s="5"/>
      <c r="L46" s="5"/>
      <c r="M46" s="5"/>
      <c r="N46" s="5"/>
      <c r="O46" s="2"/>
    </row>
    <row r="47" spans="2:18" ht="15" x14ac:dyDescent="0.2">
      <c r="B47" s="4">
        <v>45</v>
      </c>
      <c r="C47" s="5"/>
      <c r="D47" s="5">
        <v>0</v>
      </c>
      <c r="E47" s="5"/>
      <c r="F47" s="5"/>
      <c r="G47" s="5"/>
      <c r="H47" s="5"/>
      <c r="I47" s="5"/>
      <c r="J47" s="5"/>
      <c r="K47" s="5"/>
      <c r="L47" s="5"/>
      <c r="M47" s="5"/>
      <c r="N47" s="5"/>
      <c r="O47" s="2"/>
    </row>
    <row r="48" spans="2:18" ht="16" x14ac:dyDescent="0.2">
      <c r="B48" s="4">
        <v>46</v>
      </c>
      <c r="C48" s="5"/>
      <c r="D48" s="5">
        <v>0</v>
      </c>
      <c r="E48" s="5"/>
      <c r="F48" s="5"/>
      <c r="G48" s="5"/>
      <c r="H48" s="5"/>
      <c r="I48" s="5"/>
      <c r="J48" s="5"/>
      <c r="K48" s="5"/>
      <c r="L48" s="5"/>
      <c r="M48" s="5"/>
      <c r="N48" s="5"/>
      <c r="O48" s="2"/>
      <c r="R48" s="45"/>
    </row>
    <row r="49" spans="2:23" ht="16" x14ac:dyDescent="0.2">
      <c r="B49" s="4">
        <v>47</v>
      </c>
      <c r="C49" s="5"/>
      <c r="D49" s="5">
        <v>0</v>
      </c>
      <c r="E49" s="5"/>
      <c r="F49" s="5"/>
      <c r="G49" s="5"/>
      <c r="H49" s="5"/>
      <c r="I49" s="5"/>
      <c r="J49" s="5"/>
      <c r="K49" s="5"/>
      <c r="L49" s="5"/>
      <c r="M49" s="5"/>
      <c r="N49" s="5"/>
      <c r="O49" s="2"/>
      <c r="S49" s="46"/>
      <c r="T49" s="46"/>
      <c r="U49" s="46"/>
      <c r="V49" s="46"/>
    </row>
    <row r="50" spans="2:23" ht="16" x14ac:dyDescent="0.2">
      <c r="B50" s="4">
        <v>48</v>
      </c>
      <c r="C50" s="5"/>
      <c r="D50" s="5"/>
      <c r="E50" s="5"/>
      <c r="F50" s="5"/>
      <c r="G50" s="5"/>
      <c r="H50" s="5"/>
      <c r="I50" s="5"/>
      <c r="J50" s="5"/>
      <c r="K50" s="5"/>
      <c r="L50" s="5"/>
      <c r="M50" s="5"/>
      <c r="N50" s="5"/>
      <c r="O50" s="2"/>
      <c r="S50" s="47"/>
      <c r="T50" s="45"/>
      <c r="U50" s="45"/>
      <c r="V50" s="45"/>
    </row>
    <row r="51" spans="2:23" ht="16" x14ac:dyDescent="0.2">
      <c r="B51" s="4">
        <v>49</v>
      </c>
      <c r="C51" s="5"/>
      <c r="D51" s="5"/>
      <c r="E51" s="5"/>
      <c r="F51" s="5"/>
      <c r="G51" s="5"/>
      <c r="H51" s="5"/>
      <c r="I51" s="5"/>
      <c r="J51" s="5"/>
      <c r="K51" s="5"/>
      <c r="L51" s="5"/>
      <c r="M51" s="5"/>
      <c r="N51" s="5"/>
      <c r="O51" s="2"/>
      <c r="S51" s="47"/>
      <c r="T51" s="45"/>
      <c r="U51" s="45"/>
      <c r="V51" s="45"/>
    </row>
    <row r="52" spans="2:23" ht="16" x14ac:dyDescent="0.2">
      <c r="B52" s="4">
        <f>1+B51</f>
        <v>50</v>
      </c>
      <c r="C52" s="5"/>
      <c r="D52" s="5"/>
      <c r="E52" s="5"/>
      <c r="F52" s="5"/>
      <c r="G52" s="5"/>
      <c r="H52" s="5"/>
      <c r="I52" s="5"/>
      <c r="J52" s="5"/>
      <c r="K52" s="5"/>
      <c r="L52" s="5"/>
      <c r="M52" s="5"/>
      <c r="N52" s="5"/>
      <c r="O52" s="2"/>
      <c r="V52" s="45"/>
      <c r="W52" s="48"/>
    </row>
    <row r="53" spans="2:23" ht="15" x14ac:dyDescent="0.2">
      <c r="B53" s="4">
        <f>1+B52</f>
        <v>51</v>
      </c>
      <c r="C53" s="5"/>
      <c r="D53" s="5"/>
      <c r="E53" s="5"/>
      <c r="F53" s="5"/>
      <c r="G53" s="5"/>
      <c r="H53" s="5"/>
      <c r="I53" s="5"/>
      <c r="J53" s="5"/>
      <c r="K53" s="5"/>
      <c r="L53" s="5"/>
      <c r="M53" s="5"/>
      <c r="N53" s="5"/>
      <c r="O53" s="2"/>
    </row>
    <row r="54" spans="2:23" ht="15" x14ac:dyDescent="0.2">
      <c r="B54" s="4">
        <f>1+B53</f>
        <v>52</v>
      </c>
      <c r="C54" s="5"/>
      <c r="D54" s="5"/>
      <c r="E54" s="5"/>
      <c r="F54" s="5"/>
      <c r="G54" s="5"/>
      <c r="H54" s="5"/>
      <c r="I54" s="5"/>
      <c r="J54" s="5"/>
      <c r="K54" s="5"/>
      <c r="L54" s="5"/>
      <c r="M54" s="5"/>
      <c r="N54" s="5"/>
      <c r="O54" s="2"/>
    </row>
    <row r="55" spans="2:23" ht="15" x14ac:dyDescent="0.2">
      <c r="B55" s="7" t="s">
        <v>0</v>
      </c>
      <c r="C55" s="8">
        <f t="shared" ref="C55:N55" si="1">SUM(C3:C54)</f>
        <v>2</v>
      </c>
      <c r="D55" s="8">
        <f t="shared" si="1"/>
        <v>3</v>
      </c>
      <c r="E55" s="8">
        <f t="shared" si="1"/>
        <v>0</v>
      </c>
      <c r="F55" s="8">
        <f t="shared" si="1"/>
        <v>0</v>
      </c>
      <c r="G55" s="8">
        <f t="shared" si="1"/>
        <v>0</v>
      </c>
      <c r="H55" s="8">
        <f t="shared" si="1"/>
        <v>0</v>
      </c>
      <c r="I55" s="8">
        <f t="shared" si="1"/>
        <v>0</v>
      </c>
      <c r="J55" s="8">
        <f t="shared" si="1"/>
        <v>0</v>
      </c>
      <c r="K55" s="8">
        <f t="shared" si="1"/>
        <v>0</v>
      </c>
      <c r="L55" s="8">
        <f t="shared" si="1"/>
        <v>0</v>
      </c>
      <c r="M55" s="8">
        <f t="shared" si="1"/>
        <v>0</v>
      </c>
      <c r="N55" s="8">
        <f t="shared" si="1"/>
        <v>0</v>
      </c>
      <c r="O55" s="49">
        <f>SUM(C55:N55)</f>
        <v>5</v>
      </c>
      <c r="P55" s="6" t="s">
        <v>20</v>
      </c>
    </row>
    <row r="56" spans="2:23" ht="16" x14ac:dyDescent="0.2">
      <c r="B56" s="7" t="s">
        <v>1</v>
      </c>
      <c r="C56" s="8">
        <f t="shared" ref="C56:N56" si="2">COUNT(C3:C54)</f>
        <v>25</v>
      </c>
      <c r="D56" s="8">
        <f t="shared" si="2"/>
        <v>47</v>
      </c>
      <c r="E56" s="8">
        <f t="shared" si="2"/>
        <v>16</v>
      </c>
      <c r="F56" s="8">
        <f t="shared" si="2"/>
        <v>41</v>
      </c>
      <c r="G56" s="8">
        <f t="shared" si="2"/>
        <v>33</v>
      </c>
      <c r="H56" s="8">
        <f t="shared" si="2"/>
        <v>0</v>
      </c>
      <c r="I56" s="8">
        <f t="shared" si="2"/>
        <v>0</v>
      </c>
      <c r="J56" s="8">
        <f t="shared" si="2"/>
        <v>0</v>
      </c>
      <c r="K56" s="8">
        <f t="shared" si="2"/>
        <v>0</v>
      </c>
      <c r="L56" s="8">
        <f t="shared" si="2"/>
        <v>0</v>
      </c>
      <c r="M56" s="8">
        <f t="shared" si="2"/>
        <v>0</v>
      </c>
      <c r="N56" s="8">
        <f t="shared" si="2"/>
        <v>0</v>
      </c>
      <c r="O56" s="49">
        <f>SUM(C56:N56)</f>
        <v>162</v>
      </c>
      <c r="P56" s="6" t="s">
        <v>21</v>
      </c>
      <c r="R56" s="50" t="s">
        <v>22</v>
      </c>
      <c r="S56" s="51"/>
      <c r="T56" s="51"/>
      <c r="U56" s="52"/>
      <c r="V56" s="45"/>
      <c r="W56" s="48"/>
    </row>
    <row r="57" spans="2:23" ht="15" x14ac:dyDescent="0.2">
      <c r="B57" s="7" t="s">
        <v>2</v>
      </c>
      <c r="C57" s="8">
        <f t="shared" ref="C57:O57" si="3">C56*4.52</f>
        <v>112.99999999999999</v>
      </c>
      <c r="D57" s="8">
        <f t="shared" si="3"/>
        <v>212.43999999999997</v>
      </c>
      <c r="E57" s="8">
        <f t="shared" si="3"/>
        <v>72.319999999999993</v>
      </c>
      <c r="F57" s="8">
        <f t="shared" si="3"/>
        <v>185.32</v>
      </c>
      <c r="G57" s="8">
        <f t="shared" si="3"/>
        <v>149.16</v>
      </c>
      <c r="H57" s="8">
        <f t="shared" si="3"/>
        <v>0</v>
      </c>
      <c r="I57" s="8">
        <f t="shared" si="3"/>
        <v>0</v>
      </c>
      <c r="J57" s="8">
        <f t="shared" si="3"/>
        <v>0</v>
      </c>
      <c r="K57" s="8">
        <f t="shared" si="3"/>
        <v>0</v>
      </c>
      <c r="L57" s="8">
        <f t="shared" si="3"/>
        <v>0</v>
      </c>
      <c r="M57" s="8">
        <f t="shared" si="3"/>
        <v>0</v>
      </c>
      <c r="N57" s="8">
        <f t="shared" si="3"/>
        <v>0</v>
      </c>
      <c r="O57" s="8">
        <f t="shared" si="3"/>
        <v>732.2399999999999</v>
      </c>
      <c r="R57" s="53" t="s">
        <v>23</v>
      </c>
      <c r="S57" s="54">
        <f>COUNT(C55:G55)</f>
        <v>5</v>
      </c>
      <c r="T57" s="51"/>
      <c r="U57" s="55"/>
    </row>
    <row r="58" spans="2:23" ht="16" x14ac:dyDescent="0.2">
      <c r="B58" s="7" t="s">
        <v>3</v>
      </c>
      <c r="C58" s="8">
        <f t="shared" ref="C58:O58" si="4">C57/1000000</f>
        <v>1.1299999999999998E-4</v>
      </c>
      <c r="D58" s="8">
        <f t="shared" si="4"/>
        <v>2.1243999999999997E-4</v>
      </c>
      <c r="E58" s="8">
        <f t="shared" si="4"/>
        <v>7.2319999999999999E-5</v>
      </c>
      <c r="F58" s="8">
        <f t="shared" si="4"/>
        <v>1.8531999999999999E-4</v>
      </c>
      <c r="G58" s="8">
        <f t="shared" si="4"/>
        <v>1.4915999999999999E-4</v>
      </c>
      <c r="H58" s="8">
        <f t="shared" si="4"/>
        <v>0</v>
      </c>
      <c r="I58" s="8">
        <f t="shared" si="4"/>
        <v>0</v>
      </c>
      <c r="J58" s="8">
        <f t="shared" si="4"/>
        <v>0</v>
      </c>
      <c r="K58" s="8">
        <f t="shared" si="4"/>
        <v>0</v>
      </c>
      <c r="L58" s="8">
        <f t="shared" si="4"/>
        <v>0</v>
      </c>
      <c r="M58" s="8">
        <f t="shared" si="4"/>
        <v>0</v>
      </c>
      <c r="N58" s="8">
        <f t="shared" si="4"/>
        <v>0</v>
      </c>
      <c r="O58" s="8">
        <f t="shared" si="4"/>
        <v>7.3223999999999989E-4</v>
      </c>
      <c r="P58" s="56"/>
      <c r="Q58" s="2"/>
      <c r="R58" s="53" t="s">
        <v>24</v>
      </c>
      <c r="S58" s="57">
        <f>O56</f>
        <v>162</v>
      </c>
      <c r="T58" s="51"/>
      <c r="U58" s="55"/>
      <c r="V58" s="58"/>
      <c r="W58" s="48"/>
    </row>
    <row r="59" spans="2:23" ht="15" x14ac:dyDescent="0.2">
      <c r="B59" s="7" t="s">
        <v>4</v>
      </c>
      <c r="C59" s="9">
        <f t="shared" ref="C59:G59" si="5">C55/C57</f>
        <v>1.7699115044247791E-2</v>
      </c>
      <c r="D59" s="9">
        <f t="shared" si="5"/>
        <v>1.4121634343814726E-2</v>
      </c>
      <c r="E59" s="9">
        <f t="shared" si="5"/>
        <v>0</v>
      </c>
      <c r="F59" s="9">
        <f t="shared" si="5"/>
        <v>0</v>
      </c>
      <c r="G59" s="9">
        <f t="shared" si="5"/>
        <v>0</v>
      </c>
      <c r="H59" s="9"/>
      <c r="I59" s="9"/>
      <c r="J59" s="9"/>
      <c r="K59" s="9"/>
      <c r="L59" s="9"/>
      <c r="M59" s="9"/>
      <c r="N59" s="9"/>
      <c r="O59" s="9">
        <f>O55/O57</f>
        <v>6.8283622855894255E-3</v>
      </c>
      <c r="Q59" s="59"/>
      <c r="R59" s="53" t="s">
        <v>25</v>
      </c>
      <c r="S59" s="54">
        <f>SUM(C55:N55)</f>
        <v>5</v>
      </c>
      <c r="T59" s="51"/>
      <c r="U59" s="55"/>
    </row>
    <row r="60" spans="2:23" ht="15" x14ac:dyDescent="0.2">
      <c r="B60" s="7" t="s">
        <v>5</v>
      </c>
      <c r="C60" s="9">
        <f t="shared" ref="C60:G60" si="6">DAYS360($A68,C2)</f>
        <v>114</v>
      </c>
      <c r="D60" s="9">
        <f t="shared" si="6"/>
        <v>114</v>
      </c>
      <c r="E60" s="9">
        <f t="shared" si="6"/>
        <v>111</v>
      </c>
      <c r="F60" s="9">
        <f t="shared" si="6"/>
        <v>111</v>
      </c>
      <c r="G60" s="9">
        <f t="shared" si="6"/>
        <v>111</v>
      </c>
      <c r="H60" s="9"/>
      <c r="I60" s="9"/>
      <c r="J60" s="9"/>
      <c r="K60" s="9"/>
      <c r="L60" s="9"/>
      <c r="M60" s="9"/>
      <c r="N60" s="9"/>
      <c r="O60" s="60">
        <f>AVERAGE(C60:N60)</f>
        <v>112.2</v>
      </c>
      <c r="P60" s="61"/>
      <c r="Q60" s="62"/>
      <c r="R60" s="53" t="s">
        <v>26</v>
      </c>
      <c r="S60" s="63">
        <f>AVERAGE(C55:G55)</f>
        <v>1</v>
      </c>
      <c r="T60" s="51"/>
      <c r="U60" s="55"/>
    </row>
    <row r="61" spans="2:23" ht="15" x14ac:dyDescent="0.2">
      <c r="B61" s="10" t="s">
        <v>6</v>
      </c>
      <c r="C61" s="11" t="str">
        <f t="shared" ref="C61:G61" si="7">C1</f>
        <v>128A</v>
      </c>
      <c r="D61" s="11" t="str">
        <f t="shared" si="7"/>
        <v>128B</v>
      </c>
      <c r="E61" s="11" t="str">
        <f t="shared" si="7"/>
        <v>128C</v>
      </c>
      <c r="F61" s="11" t="str">
        <f t="shared" si="7"/>
        <v>128D</v>
      </c>
      <c r="G61" s="11" t="str">
        <f t="shared" si="7"/>
        <v>128E</v>
      </c>
      <c r="H61" s="38"/>
      <c r="I61" s="38"/>
      <c r="J61" s="38"/>
      <c r="K61" s="38"/>
      <c r="L61" s="38"/>
      <c r="M61" s="38"/>
      <c r="N61" s="38"/>
      <c r="O61" s="12"/>
      <c r="P61" s="61"/>
      <c r="Q61" s="62"/>
      <c r="R61" s="53" t="s">
        <v>27</v>
      </c>
      <c r="S61" s="63">
        <f>AVERAGE(C59:G59)</f>
        <v>6.364149877612503E-3</v>
      </c>
      <c r="T61" s="51"/>
      <c r="U61" s="55"/>
    </row>
    <row r="62" spans="2:23" ht="17" x14ac:dyDescent="0.2">
      <c r="C62" s="64"/>
      <c r="D62" s="64"/>
      <c r="E62" s="64"/>
      <c r="F62" s="64"/>
      <c r="G62" s="64"/>
      <c r="H62" s="64"/>
      <c r="I62" s="64"/>
      <c r="J62" s="64"/>
      <c r="K62" s="64"/>
      <c r="L62" s="64"/>
      <c r="M62" s="64"/>
      <c r="N62" s="64"/>
      <c r="P62" s="61"/>
      <c r="Q62" s="62"/>
      <c r="R62" s="53" t="s">
        <v>28</v>
      </c>
      <c r="S62" s="65">
        <f>VAR(C59:G59)</f>
        <v>7.7541802891587465E-5</v>
      </c>
      <c r="T62" s="51"/>
      <c r="U62" s="55"/>
    </row>
    <row r="63" spans="2:23" ht="16" x14ac:dyDescent="0.2">
      <c r="B63" s="13" t="s">
        <v>7</v>
      </c>
      <c r="C63" s="169"/>
      <c r="D63" s="169"/>
      <c r="E63" s="169"/>
      <c r="F63" s="169"/>
      <c r="G63" s="169"/>
      <c r="H63" s="169"/>
      <c r="K63" s="170"/>
      <c r="L63" s="170"/>
      <c r="O63" s="32"/>
      <c r="P63" s="61"/>
      <c r="Q63" s="62"/>
      <c r="R63" s="53"/>
      <c r="S63" s="65"/>
      <c r="T63" s="51"/>
      <c r="U63" s="55"/>
    </row>
    <row r="64" spans="2:23" ht="16" x14ac:dyDescent="0.2">
      <c r="B64" s="14" t="s">
        <v>8</v>
      </c>
      <c r="C64" s="169">
        <f>C58+ D58+E58+F58+G58</f>
        <v>7.3223999999999989E-4</v>
      </c>
      <c r="D64" s="169"/>
      <c r="E64" s="169"/>
      <c r="F64" s="169"/>
      <c r="G64" s="169"/>
      <c r="H64" s="169"/>
      <c r="K64" s="170"/>
      <c r="L64" s="170"/>
      <c r="O64" s="32"/>
      <c r="P64" s="66"/>
      <c r="Q64" s="67"/>
      <c r="R64" s="53" t="s">
        <v>29</v>
      </c>
      <c r="S64" s="68">
        <f>SQRT(((S61+S61^2/(S61^2/(S62-S61))))/S58)</f>
        <v>6.9184760191031997E-4</v>
      </c>
      <c r="T64" s="51"/>
      <c r="U64" s="55"/>
    </row>
    <row r="65" spans="1:25" ht="16" x14ac:dyDescent="0.2">
      <c r="A65" s="15"/>
      <c r="B65" s="14" t="s">
        <v>9</v>
      </c>
      <c r="C65" s="170">
        <f>C55 + D55+E55+F55+G55</f>
        <v>5</v>
      </c>
      <c r="D65" s="170"/>
      <c r="E65" s="170"/>
      <c r="F65" s="170"/>
      <c r="G65" s="170"/>
      <c r="H65" s="170"/>
      <c r="K65" s="170"/>
      <c r="L65" s="170"/>
      <c r="O65" s="32"/>
      <c r="P65" s="12"/>
      <c r="Q65" s="12"/>
      <c r="U65" s="55"/>
    </row>
    <row r="66" spans="1:25" ht="17" thickBot="1" x14ac:dyDescent="0.25">
      <c r="B66" s="14" t="s">
        <v>10</v>
      </c>
      <c r="C66" s="170">
        <f>AVERAGE(C60,D60,E60,F60,G60)</f>
        <v>112.2</v>
      </c>
      <c r="D66" s="170"/>
      <c r="E66" s="170"/>
      <c r="F66" s="170"/>
      <c r="G66" s="170"/>
      <c r="H66" s="170"/>
      <c r="K66" s="171"/>
      <c r="L66" s="171"/>
      <c r="M66" s="113"/>
      <c r="N66" s="113"/>
      <c r="O66" s="33"/>
      <c r="P66" s="12"/>
      <c r="Q66" s="12"/>
      <c r="R66" s="69"/>
      <c r="S66" s="70"/>
      <c r="T66" s="71"/>
      <c r="U66" s="72"/>
    </row>
    <row r="67" spans="1:25" ht="34" thickTop="1" thickBot="1" x14ac:dyDescent="0.35">
      <c r="A67" s="73" t="s">
        <v>30</v>
      </c>
      <c r="B67" s="16" t="s">
        <v>11</v>
      </c>
      <c r="C67" s="32"/>
      <c r="D67" s="32"/>
      <c r="E67" s="32"/>
      <c r="F67" s="32"/>
      <c r="G67" s="32"/>
      <c r="H67" s="32"/>
      <c r="K67" s="32"/>
      <c r="L67" s="32"/>
      <c r="O67" s="32"/>
      <c r="P67" s="74"/>
      <c r="Q67" s="7"/>
      <c r="R67" s="75" t="s">
        <v>31</v>
      </c>
      <c r="S67" s="76"/>
      <c r="T67" s="77"/>
      <c r="U67" s="78"/>
    </row>
    <row r="68" spans="1:25" ht="20" thickTop="1" x14ac:dyDescent="0.25">
      <c r="A68" s="79">
        <v>43783</v>
      </c>
      <c r="B68" s="18">
        <v>10.9</v>
      </c>
      <c r="C68" s="162">
        <f>C65/(B68*C64*C66)</f>
        <v>5.5833801743196325</v>
      </c>
      <c r="D68" s="163"/>
      <c r="E68" s="162"/>
      <c r="F68" s="163"/>
      <c r="G68" s="162"/>
      <c r="H68" s="164"/>
      <c r="K68" s="32"/>
      <c r="L68" s="32"/>
      <c r="O68" s="32"/>
      <c r="P68" s="165"/>
      <c r="Q68" s="165"/>
      <c r="R68" s="80" t="s">
        <v>32</v>
      </c>
      <c r="S68" s="81" t="str">
        <f>+A1</f>
        <v>WMZ 9</v>
      </c>
      <c r="T68" s="82"/>
      <c r="U68" s="83"/>
    </row>
    <row r="69" spans="1:25" ht="19" x14ac:dyDescent="0.25">
      <c r="A69" s="79"/>
      <c r="B69" s="84">
        <v>19.8</v>
      </c>
      <c r="C69" s="162">
        <f>C65/(B69*C66*C64)</f>
        <v>3.0736789848527275</v>
      </c>
      <c r="D69" s="163"/>
      <c r="E69" s="162"/>
      <c r="F69" s="163"/>
      <c r="G69" s="162"/>
      <c r="H69" s="164"/>
      <c r="K69" s="32"/>
      <c r="L69" s="32"/>
      <c r="O69" s="32"/>
      <c r="P69" s="165"/>
      <c r="Q69" s="165"/>
      <c r="R69" s="80" t="s">
        <v>33</v>
      </c>
      <c r="S69" s="80" t="str">
        <f>A2</f>
        <v>2020:  Grid 128</v>
      </c>
      <c r="T69" s="85"/>
      <c r="U69" s="83"/>
    </row>
    <row r="70" spans="1:25" ht="19" x14ac:dyDescent="0.25">
      <c r="A70" s="17" t="s">
        <v>12</v>
      </c>
      <c r="B70" s="18">
        <v>28.7</v>
      </c>
      <c r="C70" s="162">
        <f>C65/(B70*C64*C66)</f>
        <v>2.1205172090621605</v>
      </c>
      <c r="D70" s="163"/>
      <c r="E70" s="162"/>
      <c r="F70" s="163"/>
      <c r="G70" s="162"/>
      <c r="H70" s="164"/>
      <c r="K70" s="32"/>
      <c r="L70" s="32"/>
      <c r="O70" s="32"/>
      <c r="P70" s="165"/>
      <c r="Q70" s="165"/>
      <c r="R70" s="86" t="s">
        <v>34</v>
      </c>
      <c r="S70" s="87">
        <f>S57</f>
        <v>5</v>
      </c>
      <c r="T70" s="85"/>
      <c r="U70" s="83"/>
    </row>
    <row r="71" spans="1:25" ht="19" x14ac:dyDescent="0.25">
      <c r="A71" s="17"/>
      <c r="B71" s="18"/>
      <c r="C71" s="19"/>
      <c r="D71" s="19"/>
      <c r="E71" s="19"/>
      <c r="F71" s="19"/>
      <c r="G71" s="19"/>
      <c r="H71" s="19"/>
      <c r="K71" s="32"/>
      <c r="L71" s="32"/>
      <c r="M71" s="123"/>
      <c r="N71" s="123"/>
      <c r="O71" s="32"/>
      <c r="P71" s="166"/>
      <c r="Q71" s="166"/>
      <c r="R71" s="80" t="s">
        <v>35</v>
      </c>
      <c r="S71" s="88">
        <f>O56</f>
        <v>162</v>
      </c>
      <c r="T71" s="85"/>
      <c r="U71" s="83"/>
    </row>
    <row r="72" spans="1:25" ht="19" x14ac:dyDescent="0.25">
      <c r="A72" s="17"/>
      <c r="B72" s="21" t="s">
        <v>13</v>
      </c>
      <c r="C72" s="161">
        <f>AVERAGE(C68:C70)</f>
        <v>3.5925254560781732</v>
      </c>
      <c r="D72" s="161"/>
      <c r="E72" s="161"/>
      <c r="F72" s="161"/>
      <c r="G72" s="161"/>
      <c r="H72" s="161"/>
      <c r="M72" s="123"/>
      <c r="N72" s="123"/>
      <c r="O72" s="32"/>
      <c r="P72" s="89"/>
      <c r="Q72" s="89"/>
      <c r="R72" s="80" t="s">
        <v>36</v>
      </c>
      <c r="S72" s="88">
        <f>O55</f>
        <v>5</v>
      </c>
      <c r="T72" s="85"/>
      <c r="U72" s="83"/>
    </row>
    <row r="73" spans="1:25" ht="20" thickBot="1" x14ac:dyDescent="0.3">
      <c r="A73" s="22"/>
      <c r="M73" s="123"/>
      <c r="N73" s="123"/>
      <c r="P73" s="159"/>
      <c r="Q73" s="159"/>
      <c r="R73" s="80" t="s">
        <v>37</v>
      </c>
      <c r="S73" s="88"/>
      <c r="T73" s="85" t="s">
        <v>38</v>
      </c>
      <c r="U73" s="83"/>
    </row>
    <row r="74" spans="1:25" ht="29" thickTop="1" thickBot="1" x14ac:dyDescent="0.35">
      <c r="A74" s="23"/>
      <c r="C74" s="98">
        <f>C63</f>
        <v>0</v>
      </c>
      <c r="M74" s="123"/>
      <c r="N74" s="123"/>
      <c r="P74" s="159"/>
      <c r="Q74" s="159"/>
      <c r="R74" s="90" t="s">
        <v>39</v>
      </c>
      <c r="S74" s="91"/>
      <c r="T74" s="85"/>
      <c r="U74" s="92" t="s">
        <v>40</v>
      </c>
      <c r="V74" s="93"/>
      <c r="W74" s="94"/>
      <c r="X74" s="95"/>
      <c r="Y74" s="95"/>
    </row>
    <row r="75" spans="1:25" ht="21" thickTop="1" thickBot="1" x14ac:dyDescent="0.3">
      <c r="B75" s="24" t="s">
        <v>14</v>
      </c>
      <c r="C75" s="25">
        <f>C72/0.386</f>
        <v>9.3070607670419001</v>
      </c>
      <c r="M75" s="123"/>
      <c r="N75" s="123"/>
      <c r="P75" s="159"/>
      <c r="Q75" s="159"/>
      <c r="R75" s="86" t="s">
        <v>41</v>
      </c>
      <c r="S75" s="96">
        <f>AVERAGE(C68:L70)</f>
        <v>3.5925254560781732</v>
      </c>
      <c r="T75" s="85" t="s">
        <v>38</v>
      </c>
      <c r="U75" s="97">
        <f>S75/0.386</f>
        <v>9.3070607670419001</v>
      </c>
      <c r="V75" s="97" t="s">
        <v>42</v>
      </c>
      <c r="W75" s="74"/>
    </row>
    <row r="76" spans="1:25" ht="20" thickBot="1" x14ac:dyDescent="0.3">
      <c r="C76" s="139"/>
      <c r="M76" s="123"/>
      <c r="N76" s="123"/>
      <c r="P76" s="20"/>
      <c r="Q76" s="20"/>
      <c r="R76" s="99" t="s">
        <v>43</v>
      </c>
      <c r="S76" s="100">
        <f>_xlfn.VAR.S(C68:L70)</f>
        <v>3.1997562245652702</v>
      </c>
      <c r="T76" s="85" t="s">
        <v>38</v>
      </c>
      <c r="U76" s="101">
        <f>S76/0.386</f>
        <v>8.289523897837487</v>
      </c>
      <c r="V76" s="101" t="s">
        <v>42</v>
      </c>
      <c r="W76" s="74"/>
    </row>
    <row r="77" spans="1:25" ht="19" x14ac:dyDescent="0.25">
      <c r="B77" s="27" t="s">
        <v>15</v>
      </c>
      <c r="C77" s="28">
        <f>C68/0.386</f>
        <v>14.464715477512001</v>
      </c>
      <c r="D77" s="113"/>
      <c r="E77" s="113"/>
      <c r="F77" s="113"/>
      <c r="G77" s="113"/>
      <c r="M77" s="123"/>
      <c r="N77" s="123"/>
      <c r="O77" s="12"/>
      <c r="P77" s="160"/>
      <c r="Q77" s="160"/>
      <c r="R77" s="99" t="s">
        <v>44</v>
      </c>
      <c r="S77" s="100">
        <f>MAX(C68:L70)</f>
        <v>5.5833801743196325</v>
      </c>
      <c r="T77" s="85" t="s">
        <v>38</v>
      </c>
      <c r="U77" s="102">
        <f>S77/0.386</f>
        <v>14.464715477512001</v>
      </c>
      <c r="V77" s="101" t="s">
        <v>42</v>
      </c>
      <c r="W77" s="74"/>
    </row>
    <row r="78" spans="1:25" ht="24" x14ac:dyDescent="0.3">
      <c r="B78" s="27" t="s">
        <v>16</v>
      </c>
      <c r="C78" s="29">
        <f>C69/0.386</f>
        <v>7.9628989244889308</v>
      </c>
      <c r="O78" s="30"/>
      <c r="P78" s="74"/>
      <c r="Q78" s="71"/>
      <c r="R78" s="99" t="s">
        <v>45</v>
      </c>
      <c r="S78" s="100">
        <f>MIN(C68:L70)</f>
        <v>2.1205172090621605</v>
      </c>
      <c r="T78" s="103" t="s">
        <v>38</v>
      </c>
      <c r="U78" s="102">
        <f>S78/0.386</f>
        <v>5.4935678991247681</v>
      </c>
      <c r="V78" s="101" t="s">
        <v>42</v>
      </c>
      <c r="W78" s="74"/>
    </row>
    <row r="79" spans="1:25" ht="25" thickBot="1" x14ac:dyDescent="0.35">
      <c r="B79" s="27" t="s">
        <v>17</v>
      </c>
      <c r="C79" s="26">
        <f>C70/0.386</f>
        <v>5.4935678991247681</v>
      </c>
      <c r="O79" s="31"/>
      <c r="P79" s="74"/>
      <c r="Q79" s="71"/>
      <c r="R79" s="104" t="s">
        <v>46</v>
      </c>
      <c r="S79" s="100">
        <f>COUNT(C68:L70)</f>
        <v>3</v>
      </c>
      <c r="T79" s="85"/>
      <c r="U79" s="83"/>
      <c r="V79" s="105"/>
      <c r="W79" s="74"/>
    </row>
    <row r="80" spans="1:25" ht="24" x14ac:dyDescent="0.3">
      <c r="O80" s="31"/>
      <c r="P80" s="74"/>
      <c r="Q80" s="71"/>
      <c r="R80" s="106"/>
      <c r="S80" s="100"/>
      <c r="T80" s="107" t="s">
        <v>47</v>
      </c>
      <c r="U80" s="107" t="s">
        <v>48</v>
      </c>
      <c r="V80" s="105"/>
      <c r="W80" s="74"/>
    </row>
    <row r="81" spans="1:23" ht="19" x14ac:dyDescent="0.25">
      <c r="A81" s="74"/>
      <c r="O81" s="108"/>
      <c r="P81" s="74"/>
      <c r="Q81" s="71"/>
      <c r="R81" s="104" t="s">
        <v>49</v>
      </c>
      <c r="S81" s="109"/>
      <c r="T81" s="101">
        <f>S75-S84</f>
        <v>-0.85142455491473745</v>
      </c>
      <c r="U81" s="101">
        <f>S75+S84</f>
        <v>8.0364754670710834</v>
      </c>
      <c r="V81" s="110" t="s">
        <v>38</v>
      </c>
      <c r="W81" s="111"/>
    </row>
    <row r="82" spans="1:23" ht="19" x14ac:dyDescent="0.25">
      <c r="D82" s="123"/>
      <c r="E82" s="123"/>
      <c r="F82" s="123"/>
      <c r="G82" s="123"/>
      <c r="O82" s="112"/>
      <c r="P82" s="113"/>
      <c r="Q82" s="71"/>
      <c r="R82" s="104" t="s">
        <v>50</v>
      </c>
      <c r="S82" s="114"/>
      <c r="T82" s="97">
        <f>T81/0.386</f>
        <v>-2.2057630956340346</v>
      </c>
      <c r="U82" s="97">
        <f>U81/0.386</f>
        <v>20.819884629717833</v>
      </c>
      <c r="V82" s="115" t="s">
        <v>42</v>
      </c>
      <c r="W82" s="74"/>
    </row>
    <row r="83" spans="1:23" ht="24" x14ac:dyDescent="0.3">
      <c r="C83" s="113"/>
      <c r="D83" s="123"/>
      <c r="E83" s="123"/>
      <c r="F83" s="123"/>
      <c r="G83" s="123"/>
      <c r="O83" s="112"/>
      <c r="P83" s="116"/>
      <c r="Q83" s="71"/>
      <c r="R83" s="117" t="s">
        <v>51</v>
      </c>
      <c r="S83" s="118">
        <v>4.3029999999999999</v>
      </c>
    </row>
    <row r="84" spans="1:23" x14ac:dyDescent="0.2">
      <c r="D84" s="123"/>
      <c r="E84" s="123"/>
      <c r="F84" s="123"/>
      <c r="G84" s="123"/>
      <c r="H84" s="113"/>
      <c r="I84" s="113"/>
      <c r="J84" s="113"/>
      <c r="K84" s="113"/>
      <c r="L84" s="113"/>
      <c r="O84" s="112"/>
      <c r="P84" s="119"/>
      <c r="Q84" s="71"/>
      <c r="R84" s="6" t="s">
        <v>52</v>
      </c>
      <c r="S84" s="74">
        <f>S83*S85</f>
        <v>4.4439500109929106</v>
      </c>
    </row>
    <row r="85" spans="1:23" s="74" customFormat="1" x14ac:dyDescent="0.2">
      <c r="A85" s="6"/>
      <c r="B85" s="6"/>
      <c r="C85" s="6"/>
      <c r="D85" s="123"/>
      <c r="E85" s="123"/>
      <c r="F85" s="123"/>
      <c r="G85" s="123"/>
      <c r="H85" s="6"/>
      <c r="I85" s="6"/>
      <c r="J85" s="6"/>
      <c r="K85" s="6"/>
      <c r="L85" s="6"/>
      <c r="M85" s="6"/>
      <c r="N85" s="6"/>
      <c r="O85" s="108"/>
      <c r="P85" s="119"/>
      <c r="Q85" s="71"/>
      <c r="R85" s="6" t="s">
        <v>53</v>
      </c>
      <c r="S85" s="74">
        <f>SQRT(S76)/SQRT(S79)</f>
        <v>1.032756219147783</v>
      </c>
    </row>
    <row r="86" spans="1:23" ht="15" x14ac:dyDescent="0.2">
      <c r="D86" s="123"/>
      <c r="E86" s="123"/>
      <c r="F86" s="123"/>
      <c r="G86" s="123"/>
      <c r="O86" s="108"/>
      <c r="P86" s="120"/>
      <c r="S86" s="74"/>
      <c r="T86" s="121"/>
      <c r="U86" s="121"/>
    </row>
    <row r="87" spans="1:23" ht="15" x14ac:dyDescent="0.2">
      <c r="D87" s="123"/>
      <c r="E87" s="123"/>
      <c r="F87" s="123"/>
      <c r="G87" s="123"/>
      <c r="O87" s="108"/>
      <c r="P87" s="120"/>
      <c r="S87" s="74"/>
      <c r="T87" s="121"/>
      <c r="U87" s="121"/>
    </row>
    <row r="88" spans="1:23" ht="15" x14ac:dyDescent="0.2">
      <c r="C88" s="123"/>
      <c r="D88" s="123"/>
      <c r="E88" s="123"/>
      <c r="F88" s="123"/>
      <c r="G88" s="123"/>
      <c r="O88" s="108"/>
      <c r="P88" s="120"/>
      <c r="R88" s="74"/>
      <c r="S88" s="74"/>
      <c r="T88" s="121"/>
      <c r="U88" s="121"/>
      <c r="W88" s="122"/>
    </row>
    <row r="89" spans="1:23" ht="16" x14ac:dyDescent="0.2">
      <c r="B89" s="123"/>
      <c r="C89" s="123"/>
      <c r="H89" s="123"/>
      <c r="I89" s="123"/>
      <c r="J89" s="123"/>
      <c r="K89" s="123"/>
      <c r="L89" s="123"/>
      <c r="O89" s="108"/>
      <c r="P89" s="120"/>
      <c r="R89" s="45"/>
    </row>
    <row r="90" spans="1:23" ht="16" x14ac:dyDescent="0.2">
      <c r="B90" s="123"/>
      <c r="C90" s="123"/>
      <c r="H90" s="123"/>
      <c r="I90" s="123"/>
      <c r="J90" s="123"/>
      <c r="K90" s="123"/>
      <c r="L90" s="123"/>
      <c r="O90" s="108"/>
      <c r="P90" s="120"/>
      <c r="S90" s="46"/>
      <c r="T90" s="46"/>
      <c r="U90" s="46"/>
      <c r="V90" s="46"/>
    </row>
    <row r="91" spans="1:23" ht="16" x14ac:dyDescent="0.2">
      <c r="B91" s="123"/>
      <c r="C91" s="123"/>
      <c r="H91" s="123"/>
      <c r="I91" s="123"/>
      <c r="J91" s="123"/>
      <c r="K91" s="123"/>
      <c r="L91" s="123"/>
      <c r="O91" s="108"/>
      <c r="P91" s="120"/>
      <c r="Q91" s="12"/>
      <c r="S91" s="47"/>
      <c r="T91" s="45"/>
      <c r="U91" s="45"/>
      <c r="V91" s="45"/>
    </row>
    <row r="92" spans="1:23" ht="24" x14ac:dyDescent="0.3">
      <c r="B92" s="123"/>
      <c r="C92" s="123"/>
      <c r="H92" s="123"/>
      <c r="I92" s="123"/>
      <c r="J92" s="123"/>
      <c r="K92" s="123"/>
      <c r="L92" s="123"/>
      <c r="O92" s="108"/>
      <c r="P92" s="120"/>
      <c r="Q92" s="31"/>
      <c r="S92" s="47"/>
      <c r="T92" s="45"/>
      <c r="U92" s="45"/>
      <c r="V92" s="45"/>
    </row>
    <row r="93" spans="1:23" ht="16" x14ac:dyDescent="0.2">
      <c r="B93" s="123"/>
      <c r="C93" s="123"/>
      <c r="H93" s="123"/>
      <c r="I93" s="123"/>
      <c r="J93" s="123"/>
      <c r="K93" s="123"/>
      <c r="L93" s="123"/>
      <c r="O93" s="108"/>
      <c r="P93" s="120"/>
      <c r="Q93" s="119"/>
      <c r="S93" s="47"/>
      <c r="T93" s="45"/>
      <c r="U93" s="45"/>
      <c r="V93" s="45"/>
    </row>
    <row r="94" spans="1:23" ht="16" x14ac:dyDescent="0.2">
      <c r="B94" s="123"/>
      <c r="C94" s="123"/>
      <c r="H94" s="123"/>
      <c r="I94" s="123"/>
      <c r="J94" s="123"/>
      <c r="K94" s="123"/>
      <c r="L94" s="123"/>
      <c r="O94" s="108"/>
      <c r="P94" s="120"/>
      <c r="Q94" s="119"/>
      <c r="S94" s="47"/>
      <c r="T94" s="45"/>
      <c r="U94" s="45"/>
      <c r="V94" s="45"/>
    </row>
    <row r="95" spans="1:23" x14ac:dyDescent="0.2">
      <c r="A95" s="124"/>
      <c r="B95" s="123"/>
      <c r="H95" s="123"/>
      <c r="I95" s="123"/>
      <c r="J95" s="123"/>
      <c r="K95" s="123"/>
      <c r="L95" s="123"/>
      <c r="O95" s="108"/>
      <c r="P95" s="120"/>
      <c r="Q95" s="125"/>
      <c r="R95" s="98"/>
      <c r="T95" s="126"/>
      <c r="U95" s="126"/>
      <c r="V95" s="126"/>
    </row>
    <row r="96" spans="1:23" ht="16" x14ac:dyDescent="0.2">
      <c r="A96" s="124"/>
      <c r="O96" s="108"/>
      <c r="P96" s="120"/>
      <c r="Q96" s="125"/>
      <c r="R96" s="98"/>
      <c r="U96" s="45"/>
      <c r="V96" s="48"/>
    </row>
    <row r="97" spans="1:25" ht="16" x14ac:dyDescent="0.2">
      <c r="A97" s="124"/>
      <c r="B97" s="71"/>
      <c r="O97" s="108"/>
      <c r="P97" s="120"/>
      <c r="Q97" s="125"/>
      <c r="R97" s="98"/>
      <c r="U97" s="45"/>
      <c r="V97" s="48"/>
    </row>
    <row r="98" spans="1:25" x14ac:dyDescent="0.2">
      <c r="A98" s="124"/>
      <c r="B98" s="71"/>
      <c r="O98" s="108"/>
      <c r="P98" s="120"/>
      <c r="Q98" s="125"/>
      <c r="R98" s="98"/>
    </row>
    <row r="99" spans="1:25" ht="16" x14ac:dyDescent="0.2">
      <c r="A99" s="127"/>
      <c r="O99" s="108"/>
      <c r="P99" s="120"/>
      <c r="Q99" s="125"/>
      <c r="R99" s="128"/>
      <c r="U99" s="58"/>
      <c r="V99" s="48"/>
    </row>
    <row r="100" spans="1:25" x14ac:dyDescent="0.2">
      <c r="A100" s="127"/>
      <c r="O100" s="108"/>
      <c r="P100" s="120"/>
      <c r="Q100" s="125"/>
      <c r="R100" s="128"/>
    </row>
    <row r="101" spans="1:25" x14ac:dyDescent="0.2">
      <c r="A101" s="129"/>
      <c r="O101" s="108"/>
      <c r="P101" s="120"/>
      <c r="Q101" s="125"/>
      <c r="R101" s="128"/>
    </row>
    <row r="102" spans="1:25" x14ac:dyDescent="0.2">
      <c r="A102" s="129"/>
      <c r="B102" s="74"/>
      <c r="O102" s="108"/>
      <c r="P102" s="120"/>
      <c r="Q102" s="125"/>
      <c r="R102" s="130"/>
    </row>
    <row r="103" spans="1:25" s="123" customFormat="1" x14ac:dyDescent="0.2">
      <c r="A103" s="129"/>
      <c r="B103" s="6"/>
      <c r="C103" s="6"/>
      <c r="D103" s="6"/>
      <c r="E103" s="6"/>
      <c r="F103" s="6"/>
      <c r="G103" s="6"/>
      <c r="H103" s="6"/>
      <c r="I103" s="6"/>
      <c r="J103" s="6"/>
      <c r="K103" s="6"/>
      <c r="L103" s="6"/>
      <c r="M103" s="6"/>
      <c r="N103" s="6"/>
      <c r="O103" s="108"/>
      <c r="P103" s="120"/>
      <c r="Q103" s="125"/>
      <c r="R103" s="128"/>
      <c r="S103" s="6"/>
      <c r="T103" s="6"/>
      <c r="U103" s="6"/>
      <c r="V103" s="6"/>
      <c r="W103" s="6"/>
      <c r="X103" s="6"/>
      <c r="Y103" s="6"/>
    </row>
    <row r="104" spans="1:25" s="123" customFormat="1" x14ac:dyDescent="0.2">
      <c r="A104" s="129"/>
      <c r="B104" s="6"/>
      <c r="C104" s="6"/>
      <c r="D104" s="6"/>
      <c r="E104" s="6"/>
      <c r="F104" s="6"/>
      <c r="G104" s="6"/>
      <c r="H104" s="6"/>
      <c r="I104" s="6"/>
      <c r="J104" s="6"/>
      <c r="K104" s="6"/>
      <c r="L104" s="6"/>
      <c r="M104" s="6"/>
      <c r="N104" s="6"/>
      <c r="O104" s="108"/>
      <c r="P104" s="120"/>
      <c r="Q104" s="125"/>
      <c r="R104" s="128"/>
      <c r="S104" s="6"/>
      <c r="T104" s="6"/>
      <c r="U104" s="6"/>
      <c r="V104" s="6"/>
      <c r="W104" s="6"/>
      <c r="X104" s="6"/>
      <c r="Y104" s="6"/>
    </row>
    <row r="105" spans="1:25" s="123" customFormat="1" x14ac:dyDescent="0.2">
      <c r="A105" s="129"/>
      <c r="B105" s="6"/>
      <c r="C105" s="6"/>
      <c r="D105" s="6"/>
      <c r="E105" s="6"/>
      <c r="F105" s="6"/>
      <c r="G105" s="6"/>
      <c r="H105" s="6"/>
      <c r="I105" s="6"/>
      <c r="J105" s="6"/>
      <c r="K105" s="6"/>
      <c r="L105" s="6"/>
      <c r="M105" s="6"/>
      <c r="N105" s="6"/>
      <c r="O105" s="108"/>
      <c r="P105" s="120"/>
      <c r="Q105" s="125"/>
      <c r="R105" s="128"/>
      <c r="S105" s="131"/>
      <c r="T105" s="126"/>
      <c r="W105" s="6"/>
      <c r="X105" s="6"/>
      <c r="Y105" s="6"/>
    </row>
    <row r="106" spans="1:25" s="123" customFormat="1" x14ac:dyDescent="0.2">
      <c r="A106" s="6"/>
      <c r="B106" s="6"/>
      <c r="C106" s="6"/>
      <c r="D106" s="6"/>
      <c r="E106" s="6"/>
      <c r="F106" s="6"/>
      <c r="G106" s="6"/>
      <c r="H106" s="6"/>
      <c r="I106" s="6"/>
      <c r="J106" s="6"/>
      <c r="K106" s="6"/>
      <c r="L106" s="6"/>
      <c r="M106" s="6"/>
      <c r="N106" s="6"/>
      <c r="O106" s="108"/>
      <c r="P106" s="120"/>
      <c r="Q106" s="125"/>
      <c r="R106" s="128"/>
      <c r="S106" s="131"/>
      <c r="T106" s="126"/>
      <c r="W106" s="6"/>
      <c r="X106" s="6"/>
      <c r="Y106" s="6"/>
    </row>
    <row r="107" spans="1:25" s="123" customFormat="1" x14ac:dyDescent="0.2">
      <c r="A107" s="22"/>
      <c r="B107" s="6"/>
      <c r="C107" s="6"/>
      <c r="D107" s="6"/>
      <c r="E107" s="6"/>
      <c r="F107" s="6"/>
      <c r="G107" s="6"/>
      <c r="H107" s="6"/>
      <c r="I107" s="6"/>
      <c r="J107" s="6"/>
      <c r="K107" s="6"/>
      <c r="L107" s="6"/>
      <c r="M107" s="6"/>
      <c r="N107" s="6"/>
      <c r="O107" s="108"/>
      <c r="P107" s="120"/>
      <c r="Q107" s="125"/>
      <c r="R107" s="128"/>
      <c r="S107" s="131"/>
      <c r="T107" s="126"/>
    </row>
    <row r="108" spans="1:25" s="123" customFormat="1" x14ac:dyDescent="0.2">
      <c r="A108" s="6"/>
      <c r="B108" s="6"/>
      <c r="C108" s="6"/>
      <c r="D108" s="6"/>
      <c r="E108" s="6"/>
      <c r="F108" s="6"/>
      <c r="G108" s="6"/>
      <c r="H108" s="6"/>
      <c r="I108" s="6"/>
      <c r="J108" s="6"/>
      <c r="K108" s="6"/>
      <c r="L108" s="6"/>
      <c r="M108" s="6"/>
      <c r="N108" s="6"/>
      <c r="O108" s="108"/>
      <c r="P108" s="120"/>
      <c r="Q108" s="125"/>
      <c r="R108" s="128"/>
      <c r="S108" s="131"/>
      <c r="T108" s="126"/>
    </row>
    <row r="109" spans="1:25" s="123" customFormat="1" x14ac:dyDescent="0.2">
      <c r="A109" s="6"/>
      <c r="B109" s="6"/>
      <c r="C109" s="6"/>
      <c r="D109" s="6"/>
      <c r="E109" s="6"/>
      <c r="F109" s="6"/>
      <c r="G109" s="6"/>
      <c r="H109" s="6"/>
      <c r="I109" s="6"/>
      <c r="J109" s="6"/>
      <c r="K109" s="6"/>
      <c r="L109" s="6"/>
      <c r="M109" s="6"/>
      <c r="N109" s="6"/>
      <c r="O109" s="98"/>
      <c r="P109" s="120"/>
      <c r="Q109" s="125"/>
      <c r="R109" s="128"/>
      <c r="S109" s="131"/>
      <c r="T109" s="126"/>
    </row>
    <row r="110" spans="1:25" x14ac:dyDescent="0.2">
      <c r="O110" s="98"/>
      <c r="P110" s="120"/>
      <c r="Q110" s="125"/>
      <c r="R110" s="128"/>
      <c r="S110" s="131"/>
      <c r="T110" s="126"/>
      <c r="U110" s="126"/>
      <c r="V110" s="126"/>
    </row>
    <row r="111" spans="1:25" x14ac:dyDescent="0.2">
      <c r="P111" s="120"/>
      <c r="Q111" s="125"/>
      <c r="R111" s="128"/>
      <c r="S111" s="131"/>
      <c r="T111" s="126"/>
      <c r="U111" s="126"/>
      <c r="V111" s="126"/>
    </row>
    <row r="112" spans="1:25" x14ac:dyDescent="0.2">
      <c r="P112" s="120"/>
      <c r="Q112" s="125"/>
      <c r="R112" s="128"/>
      <c r="S112" s="131"/>
      <c r="T112" s="126"/>
      <c r="U112" s="126"/>
      <c r="V112" s="126"/>
    </row>
    <row r="113" spans="16:22" x14ac:dyDescent="0.2">
      <c r="P113" s="120"/>
      <c r="Q113" s="125"/>
      <c r="R113" s="128"/>
      <c r="S113" s="126"/>
      <c r="T113" s="126"/>
      <c r="U113" s="126"/>
      <c r="V113" s="126"/>
    </row>
    <row r="114" spans="16:22" x14ac:dyDescent="0.2">
      <c r="P114" s="125"/>
      <c r="Q114" s="125"/>
      <c r="R114" s="128"/>
      <c r="S114" s="126"/>
      <c r="T114" s="126"/>
      <c r="U114" s="126"/>
      <c r="V114" s="126"/>
    </row>
    <row r="115" spans="16:22" x14ac:dyDescent="0.2">
      <c r="P115" s="98"/>
      <c r="Q115" s="125"/>
      <c r="R115" s="128"/>
      <c r="S115" s="126"/>
      <c r="T115" s="126"/>
      <c r="U115" s="126"/>
      <c r="V115" s="126"/>
    </row>
    <row r="116" spans="16:22" x14ac:dyDescent="0.2">
      <c r="Q116" s="125"/>
      <c r="R116" s="128"/>
      <c r="S116" s="126"/>
      <c r="T116" s="126"/>
      <c r="U116" s="126"/>
      <c r="V116" s="126"/>
    </row>
    <row r="117" spans="16:22" x14ac:dyDescent="0.2">
      <c r="Q117" s="125"/>
      <c r="R117" s="132"/>
      <c r="S117" s="126"/>
      <c r="T117" s="126"/>
      <c r="U117" s="126"/>
      <c r="V117" s="126"/>
    </row>
    <row r="118" spans="16:22" x14ac:dyDescent="0.2">
      <c r="Q118" s="125"/>
      <c r="R118" s="132"/>
      <c r="S118" s="126"/>
      <c r="T118" s="126"/>
      <c r="U118" s="126"/>
      <c r="V118" s="126"/>
    </row>
    <row r="119" spans="16:22" x14ac:dyDescent="0.2">
      <c r="Q119" s="125"/>
      <c r="R119" s="132"/>
      <c r="S119" s="126"/>
      <c r="T119" s="126"/>
      <c r="U119" s="126"/>
      <c r="V119" s="126"/>
    </row>
    <row r="120" spans="16:22" x14ac:dyDescent="0.2">
      <c r="Q120" s="125"/>
      <c r="R120" s="132"/>
      <c r="S120" s="126"/>
      <c r="T120" s="126"/>
      <c r="U120" s="126"/>
      <c r="V120" s="126"/>
    </row>
    <row r="121" spans="16:22" x14ac:dyDescent="0.2">
      <c r="Q121" s="125"/>
      <c r="R121" s="132"/>
      <c r="S121" s="126"/>
      <c r="T121" s="126"/>
      <c r="U121" s="126"/>
      <c r="V121" s="126"/>
    </row>
    <row r="122" spans="16:22" x14ac:dyDescent="0.2">
      <c r="Q122" s="125"/>
      <c r="R122" s="132"/>
      <c r="S122" s="126"/>
      <c r="T122" s="126"/>
      <c r="U122" s="126"/>
      <c r="V122" s="126"/>
    </row>
    <row r="123" spans="16:22" x14ac:dyDescent="0.2">
      <c r="Q123" s="125"/>
      <c r="R123" s="132"/>
      <c r="S123" s="126"/>
      <c r="T123" s="126"/>
      <c r="U123" s="126"/>
      <c r="V123" s="126"/>
    </row>
    <row r="124" spans="16:22" x14ac:dyDescent="0.2">
      <c r="Q124" s="98"/>
      <c r="R124" s="132"/>
      <c r="S124" s="126"/>
      <c r="T124" s="126"/>
      <c r="U124" s="126"/>
      <c r="V124" s="126"/>
    </row>
    <row r="125" spans="16:22" x14ac:dyDescent="0.2">
      <c r="R125" s="132"/>
      <c r="S125" s="126"/>
    </row>
    <row r="126" spans="16:22" x14ac:dyDescent="0.2">
      <c r="R126" s="132"/>
      <c r="S126" s="126"/>
    </row>
    <row r="127" spans="16:22" x14ac:dyDescent="0.2">
      <c r="R127" s="132"/>
      <c r="S127" s="126"/>
    </row>
  </sheetData>
  <mergeCells count="36">
    <mergeCell ref="C64:D64"/>
    <mergeCell ref="E64:F64"/>
    <mergeCell ref="G64:H64"/>
    <mergeCell ref="K64:L64"/>
    <mergeCell ref="C63:D63"/>
    <mergeCell ref="E63:F63"/>
    <mergeCell ref="G63:H63"/>
    <mergeCell ref="K63:L63"/>
    <mergeCell ref="C66:D66"/>
    <mergeCell ref="E66:F66"/>
    <mergeCell ref="G66:H66"/>
    <mergeCell ref="K66:L66"/>
    <mergeCell ref="C65:D65"/>
    <mergeCell ref="E65:F65"/>
    <mergeCell ref="G65:H65"/>
    <mergeCell ref="K65:L65"/>
    <mergeCell ref="P71:Q71"/>
    <mergeCell ref="C68:D68"/>
    <mergeCell ref="E68:F68"/>
    <mergeCell ref="G68:H68"/>
    <mergeCell ref="P68:Q68"/>
    <mergeCell ref="C69:D69"/>
    <mergeCell ref="E69:F69"/>
    <mergeCell ref="G69:H69"/>
    <mergeCell ref="P69:Q69"/>
    <mergeCell ref="C70:D70"/>
    <mergeCell ref="E70:F70"/>
    <mergeCell ref="G70:H70"/>
    <mergeCell ref="P70:Q70"/>
    <mergeCell ref="P75:Q75"/>
    <mergeCell ref="P77:Q77"/>
    <mergeCell ref="C72:D72"/>
    <mergeCell ref="E72:F72"/>
    <mergeCell ref="G72:H72"/>
    <mergeCell ref="P73:Q73"/>
    <mergeCell ref="P74:Q74"/>
  </mergeCells>
  <pageMargins left="0.7" right="0.7" top="0.75" bottom="0.75" header="0.3" footer="0.3"/>
  <pageSetup orientation="portrait" horizontalDpi="0" verticalDpi="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DCDBD-7688-4997-943D-A3FFBB9A4473}">
  <sheetPr codeName="Sheet4"/>
  <dimension ref="A1:R22"/>
  <sheetViews>
    <sheetView workbookViewId="0">
      <selection activeCell="G32" sqref="G32"/>
    </sheetView>
  </sheetViews>
  <sheetFormatPr baseColWidth="10" defaultColWidth="8.83203125" defaultRowHeight="15" x14ac:dyDescent="0.2"/>
  <cols>
    <col min="1" max="1" width="32.33203125" customWidth="1"/>
    <col min="2" max="2" width="10.33203125" customWidth="1"/>
    <col min="3" max="3" width="11.5" customWidth="1"/>
    <col min="4" max="4" width="12.33203125" customWidth="1"/>
    <col min="5" max="5" width="9.5" bestFit="1" customWidth="1"/>
    <col min="6" max="6" width="23.6640625" customWidth="1"/>
    <col min="7" max="7" width="24.1640625" customWidth="1"/>
    <col min="8" max="9" width="15" customWidth="1"/>
    <col min="10" max="10" width="9.83203125" customWidth="1"/>
    <col min="11" max="11" width="10.83203125" customWidth="1"/>
  </cols>
  <sheetData>
    <row r="1" spans="1:18" ht="54" x14ac:dyDescent="0.2">
      <c r="A1" s="147" t="s">
        <v>54</v>
      </c>
      <c r="B1" s="147" t="s">
        <v>73</v>
      </c>
      <c r="C1" s="147" t="s">
        <v>55</v>
      </c>
      <c r="D1" s="147" t="s">
        <v>56</v>
      </c>
      <c r="E1" s="147" t="s">
        <v>57</v>
      </c>
      <c r="F1" s="147" t="s">
        <v>62</v>
      </c>
      <c r="G1" s="147" t="s">
        <v>58</v>
      </c>
      <c r="H1" s="147" t="s">
        <v>59</v>
      </c>
      <c r="I1" s="147" t="s">
        <v>60</v>
      </c>
      <c r="J1" s="147" t="s">
        <v>61</v>
      </c>
    </row>
    <row r="2" spans="1:18" ht="17" x14ac:dyDescent="0.2">
      <c r="A2" s="157" t="s">
        <v>87</v>
      </c>
      <c r="B2" s="144">
        <v>2020</v>
      </c>
      <c r="C2" s="144">
        <f>Grid_127!S70</f>
        <v>4</v>
      </c>
      <c r="D2" s="145">
        <f>Grid_127!S71</f>
        <v>166</v>
      </c>
      <c r="E2" s="145">
        <f>Grid_127!S72</f>
        <v>25</v>
      </c>
      <c r="F2" s="148" t="s">
        <v>19</v>
      </c>
      <c r="G2" s="145">
        <f>Grid_127!C75</f>
        <v>35.883433591986339</v>
      </c>
      <c r="H2" s="145">
        <f>Grid_127!C78</f>
        <v>30.701008826378885</v>
      </c>
      <c r="I2" s="146">
        <f>Grid_127!C79</f>
        <v>21.180486925515748</v>
      </c>
      <c r="J2" s="146">
        <f>Grid_127!C77</f>
        <v>55.768805024064392</v>
      </c>
    </row>
    <row r="3" spans="1:18" ht="17" x14ac:dyDescent="0.2">
      <c r="A3" s="153" t="s">
        <v>88</v>
      </c>
      <c r="B3" s="144">
        <v>2020</v>
      </c>
      <c r="C3" s="154">
        <f>Grid_128!S70</f>
        <v>5</v>
      </c>
      <c r="D3" s="155">
        <f>Grid_128!S71</f>
        <v>162</v>
      </c>
      <c r="E3" s="155">
        <f>Grid_128!S72</f>
        <v>5</v>
      </c>
      <c r="F3" s="148" t="s">
        <v>19</v>
      </c>
      <c r="G3" s="155">
        <f>Grid_128!C75</f>
        <v>9.3070607670419001</v>
      </c>
      <c r="H3" s="155">
        <f>Grid_128!C78</f>
        <v>7.9628989244889308</v>
      </c>
      <c r="I3" s="155">
        <f>Grid_128!C79</f>
        <v>5.4935678991247681</v>
      </c>
      <c r="J3" s="155">
        <f>Grid_128!C77</f>
        <v>14.464715477512001</v>
      </c>
    </row>
    <row r="11" spans="1:18" x14ac:dyDescent="0.2">
      <c r="A11" s="149" t="s">
        <v>69</v>
      </c>
      <c r="L11" s="111"/>
      <c r="M11" s="111"/>
      <c r="N11" s="111"/>
      <c r="O11" s="111"/>
      <c r="P11" s="111"/>
      <c r="Q11" s="111"/>
      <c r="R11" s="111"/>
    </row>
    <row r="12" spans="1:18" x14ac:dyDescent="0.2">
      <c r="A12" s="150" t="s">
        <v>70</v>
      </c>
      <c r="L12" s="111"/>
      <c r="M12" s="111"/>
      <c r="N12" s="111"/>
      <c r="O12" s="111"/>
      <c r="P12" s="111"/>
      <c r="Q12" s="111"/>
      <c r="R12" s="111"/>
    </row>
    <row r="13" spans="1:18" x14ac:dyDescent="0.2">
      <c r="A13" s="151" t="s">
        <v>63</v>
      </c>
      <c r="L13" s="111"/>
      <c r="M13" s="111"/>
      <c r="N13" s="111"/>
      <c r="O13" s="111"/>
      <c r="P13" s="111"/>
      <c r="Q13" s="111"/>
      <c r="R13" s="111"/>
    </row>
    <row r="14" spans="1:18" x14ac:dyDescent="0.2">
      <c r="A14" s="151" t="s">
        <v>64</v>
      </c>
      <c r="L14" s="111"/>
      <c r="M14" s="111"/>
      <c r="N14" s="111"/>
      <c r="O14" s="111"/>
      <c r="P14" s="111"/>
      <c r="Q14" s="111"/>
      <c r="R14" s="111"/>
    </row>
    <row r="15" spans="1:18" x14ac:dyDescent="0.2">
      <c r="A15" s="151" t="s">
        <v>65</v>
      </c>
      <c r="L15" s="111"/>
      <c r="M15" s="111"/>
      <c r="N15" s="111"/>
      <c r="O15" s="111"/>
      <c r="P15" s="111"/>
      <c r="Q15" s="111"/>
      <c r="R15" s="111"/>
    </row>
    <row r="16" spans="1:18" x14ac:dyDescent="0.2">
      <c r="L16" s="111"/>
      <c r="M16" s="111"/>
      <c r="N16" s="111"/>
      <c r="O16" s="111"/>
      <c r="P16" s="111"/>
      <c r="Q16" s="111"/>
      <c r="R16" s="111"/>
    </row>
    <row r="17" spans="1:18" x14ac:dyDescent="0.2">
      <c r="L17" s="111"/>
      <c r="M17" s="111"/>
      <c r="N17" s="111"/>
      <c r="O17" s="111"/>
      <c r="P17" s="111"/>
      <c r="Q17" s="111"/>
      <c r="R17" s="111"/>
    </row>
    <row r="18" spans="1:18" x14ac:dyDescent="0.2">
      <c r="A18" s="152" t="s">
        <v>66</v>
      </c>
      <c r="L18" s="111"/>
      <c r="M18" s="111"/>
      <c r="N18" s="111"/>
      <c r="O18" s="111"/>
      <c r="P18" s="111"/>
      <c r="Q18" s="111"/>
      <c r="R18" s="111"/>
    </row>
    <row r="19" spans="1:18" x14ac:dyDescent="0.2">
      <c r="A19" s="151" t="s">
        <v>71</v>
      </c>
    </row>
    <row r="20" spans="1:18" x14ac:dyDescent="0.2">
      <c r="A20" s="151" t="s">
        <v>67</v>
      </c>
    </row>
    <row r="21" spans="1:18" x14ac:dyDescent="0.2">
      <c r="A21" s="151" t="s">
        <v>68</v>
      </c>
    </row>
    <row r="22" spans="1:18" x14ac:dyDescent="0.2">
      <c r="A22" s="149" t="s">
        <v>72</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AE2C404DFFA9E143842861F7EE3A5556" ma:contentTypeVersion="12" ma:contentTypeDescription="Create a new document." ma:contentTypeScope="" ma:versionID="1c95eefef203d78bdd7a965cdab95db3">
  <xsd:schema xmlns:xsd="http://www.w3.org/2001/XMLSchema" xmlns:xs="http://www.w3.org/2001/XMLSchema" xmlns:p="http://schemas.microsoft.com/office/2006/metadata/properties" xmlns:ns3="2161264a-e074-42ab-a245-4b50d16cd9dc" xmlns:ns4="5dff9816-88b8-4fd2-9ad9-8ef4b14e9ff5" targetNamespace="http://schemas.microsoft.com/office/2006/metadata/properties" ma:root="true" ma:fieldsID="8e380bf96fcdafaa84024831e72cb577" ns3:_="" ns4:_="">
    <xsd:import namespace="2161264a-e074-42ab-a245-4b50d16cd9dc"/>
    <xsd:import namespace="5dff9816-88b8-4fd2-9ad9-8ef4b14e9ff5"/>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AutoKeyPoints" minOccurs="0"/>
                <xsd:element ref="ns3:MediaServiceKeyPoints" minOccurs="0"/>
                <xsd:element ref="ns3:MediaServiceOCR" minOccurs="0"/>
                <xsd:element ref="ns4:SharedWithUsers" minOccurs="0"/>
                <xsd:element ref="ns4:SharedWithDetails" minOccurs="0"/>
                <xsd:element ref="ns4:SharingHintHash"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161264a-e074-42ab-a245-4b50d16cd9d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dff9816-88b8-4fd2-9ad9-8ef4b14e9ff5"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DE06118-0544-48FE-8F0E-B2EBE71972E0}">
  <ds:schemaRefs>
    <ds:schemaRef ds:uri="5dff9816-88b8-4fd2-9ad9-8ef4b14e9ff5"/>
    <ds:schemaRef ds:uri="2161264a-e074-42ab-a245-4b50d16cd9dc"/>
    <ds:schemaRef ds:uri="http://schemas.microsoft.com/office/infopath/2007/PartnerControls"/>
    <ds:schemaRef ds:uri="http://purl.org/dc/elements/1.1/"/>
    <ds:schemaRef ds:uri="http://schemas.microsoft.com/office/2006/metadata/properties"/>
    <ds:schemaRef ds:uri="http://purl.org/dc/terms/"/>
    <ds:schemaRef ds:uri="http://schemas.microsoft.com/office/2006/documentManagement/type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56060D66-F263-4124-871B-DE2ECFF36709}">
  <ds:schemaRefs>
    <ds:schemaRef ds:uri="http://schemas.microsoft.com/sharepoint/v3/contenttype/forms"/>
  </ds:schemaRefs>
</ds:datastoreItem>
</file>

<file path=customXml/itemProps3.xml><?xml version="1.0" encoding="utf-8"?>
<ds:datastoreItem xmlns:ds="http://schemas.openxmlformats.org/officeDocument/2006/customXml" ds:itemID="{7008278F-3FD6-4462-B21A-0EB3142D94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161264a-e074-42ab-a245-4b50d16cd9dc"/>
    <ds:schemaRef ds:uri="5dff9816-88b8-4fd2-9ad9-8ef4b14e9ff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5</vt:i4>
      </vt:variant>
    </vt:vector>
  </HeadingPairs>
  <TitlesOfParts>
    <vt:vector size="5" baseType="lpstr">
      <vt:lpstr>Cover Letter</vt:lpstr>
      <vt:lpstr>Grid_127</vt:lpstr>
      <vt:lpstr>Grid_127_V2</vt:lpstr>
      <vt:lpstr>Grid_128</vt:lpstr>
      <vt:lpstr>Summary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Jason Cole</cp:lastModifiedBy>
  <cp:lastPrinted>2020-10-26T15:23:11Z</cp:lastPrinted>
  <dcterms:created xsi:type="dcterms:W3CDTF">2020-01-09T17:08:46Z</dcterms:created>
  <dcterms:modified xsi:type="dcterms:W3CDTF">2020-10-26T15:23:42Z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0x010100AE2C404DFFA9E143842861F7EE3A5556</vt:lpwstr>
  </property>
</Properties>
</file>